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84018BF1-6931-4008-A6F0-15D6AF7E66C8}" xr6:coauthVersionLast="47" xr6:coauthVersionMax="47" xr10:uidLastSave="{00000000-0000-0000-0000-000000000000}"/>
  <bookViews>
    <workbookView xWindow="-120" yWindow="-120" windowWidth="24240" windowHeight="13140" tabRatio="711" xr2:uid="{00000000-000D-0000-FFFF-FFFF00000000}"/>
  </bookViews>
  <sheets>
    <sheet name="Orçamento MDO por m²" sheetId="27" r:id="rId1"/>
    <sheet name="COMPOSIÇÕES" sheetId="29" r:id="rId2"/>
    <sheet name="BDI" sheetId="15" r:id="rId3"/>
    <sheet name="Plan4" sheetId="14" state="hidden" r:id="rId4"/>
  </sheets>
  <definedNames>
    <definedName name="_xlnm.Print_Area" localSheetId="2">BDI!$A$1:$T$38</definedName>
    <definedName name="_xlnm.Print_Area" localSheetId="1">COMPOSIÇÕES!$A$1:$G$39</definedName>
    <definedName name="_xlnm.Print_Area" localSheetId="0">'Orçamento MDO por m²'!$A$1:$I$38</definedName>
    <definedName name="_xlnm.Print_Titles" localSheetId="0">'Orçamento MDO por m²'!$10:$11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9" l="1"/>
  <c r="G20" i="29"/>
  <c r="G10" i="29"/>
  <c r="G21" i="15"/>
  <c r="B29" i="15" s="1"/>
  <c r="K26" i="15"/>
  <c r="T5" i="15"/>
  <c r="T3" i="15"/>
  <c r="T4" i="15"/>
  <c r="T37" i="15"/>
  <c r="T34" i="15"/>
  <c r="T35" i="15"/>
  <c r="J41" i="15"/>
  <c r="K20" i="15"/>
  <c r="Q20" i="15"/>
  <c r="K19" i="15"/>
  <c r="Q19" i="15"/>
  <c r="K18" i="15"/>
  <c r="Q18" i="15"/>
  <c r="K17" i="15"/>
  <c r="Q17" i="15"/>
  <c r="K16" i="15"/>
  <c r="Q16" i="15"/>
  <c r="K15" i="15"/>
  <c r="Q15" i="15"/>
  <c r="K14" i="15"/>
  <c r="Q14" i="15"/>
  <c r="G22" i="15"/>
  <c r="D15" i="14"/>
  <c r="C15" i="14"/>
  <c r="Q26" i="15"/>
  <c r="K21" i="15"/>
  <c r="N26" i="15"/>
  <c r="Q21" i="15"/>
  <c r="N21" i="15"/>
  <c r="N20" i="15"/>
  <c r="N19" i="15"/>
  <c r="N18" i="15"/>
  <c r="N17" i="15"/>
  <c r="N16" i="15"/>
  <c r="N15" i="15"/>
  <c r="N14" i="15"/>
  <c r="T6" i="15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T15" i="15" l="1"/>
  <c r="T19" i="15"/>
  <c r="T20" i="15"/>
  <c r="T14" i="15"/>
  <c r="T16" i="15"/>
  <c r="T17" i="15"/>
  <c r="T18" i="15"/>
  <c r="G26" i="15"/>
  <c r="J26" i="15" s="1"/>
  <c r="B27" i="15" s="1"/>
  <c r="G23" i="15"/>
  <c r="B11" i="15"/>
  <c r="B30" i="15"/>
</calcChain>
</file>

<file path=xl/sharedStrings.xml><?xml version="1.0" encoding="utf-8"?>
<sst xmlns="http://schemas.openxmlformats.org/spreadsheetml/2006/main" count="216" uniqueCount="145">
  <si>
    <t>DECLARAÇÕES</t>
  </si>
  <si>
    <t>Orçamento COM A DESONERAÇÃO prevista na Lei 13.161/2015</t>
  </si>
  <si>
    <t>Orçamento SEM A DESONERAÇÃO prevista na Lei  13.161/2015</t>
  </si>
  <si>
    <t>Observações:</t>
  </si>
  <si>
    <t>Tomador</t>
  </si>
  <si>
    <t>Mediana</t>
  </si>
  <si>
    <t>Assinatura do Responsável Técnico pelo orçamento</t>
  </si>
  <si>
    <t>Nº ART ou RRT do orçamento</t>
  </si>
  <si>
    <t>Título, Nome e CREA/CAU do Responsável Técnico pelo orçamento</t>
  </si>
  <si>
    <t>Data</t>
  </si>
  <si>
    <t>Planilha de Detalhamento do BDI</t>
  </si>
  <si>
    <t>Nº do Contrato de Repasse</t>
  </si>
  <si>
    <t>Nome da Obra</t>
  </si>
  <si>
    <t>Município da Obra</t>
  </si>
  <si>
    <t>Tipo de Obra</t>
  </si>
  <si>
    <t>Contribuição Previdenciária</t>
  </si>
  <si>
    <t>Parcelas do BDI</t>
  </si>
  <si>
    <t>Valor percentual adotado</t>
  </si>
  <si>
    <t>Limites das parcelas do BDI para obras do tipo acima selecionado.
Acórdão TCU 2622/2013</t>
  </si>
  <si>
    <t>Mín</t>
  </si>
  <si>
    <t>Med.</t>
  </si>
  <si>
    <t>Máx.</t>
  </si>
  <si>
    <r>
      <t xml:space="preserve">(AC) - </t>
    </r>
    <r>
      <rPr>
        <sz val="9"/>
        <rFont val="Arial"/>
        <family val="2"/>
      </rPr>
      <t>Administração Central</t>
    </r>
  </si>
  <si>
    <r>
      <t xml:space="preserve">(S) + (G) - </t>
    </r>
    <r>
      <rPr>
        <sz val="9"/>
        <rFont val="Arial"/>
        <family val="2"/>
      </rPr>
      <t>Seguro e Garantia</t>
    </r>
  </si>
  <si>
    <r>
      <t xml:space="preserve">(R) - </t>
    </r>
    <r>
      <rPr>
        <sz val="9"/>
        <rFont val="Arial"/>
        <family val="2"/>
      </rPr>
      <t>Risco</t>
    </r>
  </si>
  <si>
    <r>
      <t xml:space="preserve">(DF) - </t>
    </r>
    <r>
      <rPr>
        <sz val="9"/>
        <rFont val="Arial"/>
        <family val="2"/>
      </rPr>
      <t>Despesas Financeiras</t>
    </r>
  </si>
  <si>
    <r>
      <t xml:space="preserve">(L) - </t>
    </r>
    <r>
      <rPr>
        <sz val="9"/>
        <rFont val="Arial"/>
        <family val="2"/>
      </rPr>
      <t>Lucro</t>
    </r>
  </si>
  <si>
    <r>
      <t>(I</t>
    </r>
    <r>
      <rPr>
        <b/>
        <sz val="6"/>
        <rFont val="Arial"/>
        <family val="2"/>
      </rPr>
      <t>1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PIS</t>
    </r>
  </si>
  <si>
    <r>
      <t>(I</t>
    </r>
    <r>
      <rPr>
        <b/>
        <sz val="5"/>
        <rFont val="Arial"/>
        <family val="2"/>
      </rPr>
      <t>2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COFINS</t>
    </r>
  </si>
  <si>
    <r>
      <t>(I</t>
    </r>
    <r>
      <rPr>
        <b/>
        <sz val="5"/>
        <rFont val="Arial"/>
        <family val="2"/>
      </rPr>
      <t>3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ISS</t>
    </r>
  </si>
  <si>
    <r>
      <t>(I</t>
    </r>
    <r>
      <rPr>
        <b/>
        <sz val="5"/>
        <rFont val="Arial"/>
        <family val="2"/>
      </rPr>
      <t>4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Contrib. Previdenciária</t>
    </r>
  </si>
  <si>
    <t>BDI Adotado</t>
  </si>
  <si>
    <t>Valor para simples conferência do enquadramento do BDI nos limites estabelecidos pelo Acórdão TCU 2622/2013</t>
  </si>
  <si>
    <t>Limites do valor do BDI para obras do tipo acima selecionado.
Acórdão TCU 2622/2013</t>
  </si>
  <si>
    <r>
      <t>BDI desconsiderando a parcela 
(I</t>
    </r>
    <r>
      <rPr>
        <sz val="6"/>
        <rFont val="Arial"/>
        <family val="2"/>
      </rPr>
      <t>4</t>
    </r>
    <r>
      <rPr>
        <sz val="8"/>
        <rFont val="Arial"/>
        <family val="2"/>
      </rPr>
      <t>) contribuição previdenciária</t>
    </r>
  </si>
  <si>
    <t>1º Quartil</t>
  </si>
  <si>
    <t>3º Quartil</t>
  </si>
  <si>
    <t>LIMITES das PARCELAS componentes do BDI conforme Acórdão 2622/2013-TCU</t>
  </si>
  <si>
    <t>Tipo 1</t>
  </si>
  <si>
    <t>Tipo 2</t>
  </si>
  <si>
    <t>Tipo 3</t>
  </si>
  <si>
    <t>Tipo 4</t>
  </si>
  <si>
    <t>Tipo 5</t>
  </si>
  <si>
    <t>Tipo 6</t>
  </si>
  <si>
    <t>AC: taxa de administração central</t>
  </si>
  <si>
    <t>S+G: taxa de seguros e garantias</t>
  </si>
  <si>
    <t>R: taxa de riscos</t>
  </si>
  <si>
    <t>DF: taxa de despesas financeiras</t>
  </si>
  <si>
    <t>L: taxa de lucro/remuneração</t>
  </si>
  <si>
    <t>PIS</t>
  </si>
  <si>
    <t>COFINS</t>
  </si>
  <si>
    <t>ISSQN</t>
  </si>
  <si>
    <t>LEI DESONERAÇÃO</t>
  </si>
  <si>
    <t>I: Percentual de impostos sem a Desoneração</t>
  </si>
  <si>
    <t>Valor escolhido na Planilha BDI</t>
  </si>
  <si>
    <t>BDIs Adminssíveis por tipo de obra</t>
  </si>
  <si>
    <t>Construção de edifícios</t>
  </si>
  <si>
    <t>Construção de rodovias e ferrovias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</si>
  <si>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</si>
  <si>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</si>
  <si>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</si>
  <si>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</si>
  <si>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'</t>
  </si>
  <si>
    <t>Opção</t>
  </si>
  <si>
    <t>Conforme legislação tributária municipal, definir estimativa de percentual da base de cálculo para o ISS:</t>
  </si>
  <si>
    <t>Sobre a base de cálculo, definir a respectiva alíquota do ISS (entre 2% e 5%):</t>
  </si>
  <si>
    <t>Assinatura do Responsável Tomador</t>
  </si>
  <si>
    <t xml:space="preserve"> Cargo e Nome</t>
  </si>
  <si>
    <t>ARQUITETO E URBANISTA</t>
  </si>
  <si>
    <t>ENG° RODRIGO ALENCAR BOLL CREA/SC 1615859</t>
  </si>
  <si>
    <t xml:space="preserve">Obra: </t>
  </si>
  <si>
    <t>Local:</t>
  </si>
  <si>
    <t>Referência de Preço:</t>
  </si>
  <si>
    <t>SINAPI-C: SINAPI Composição</t>
  </si>
  <si>
    <t>SINAPI-I: SINAPI Insumos</t>
  </si>
  <si>
    <t>BDI Considerado:</t>
  </si>
  <si>
    <t xml:space="preserve">Planilha Orçamentária </t>
  </si>
  <si>
    <t>ITEM</t>
  </si>
  <si>
    <t>FONTE</t>
  </si>
  <si>
    <t>CÓDIGO</t>
  </si>
  <si>
    <t>DESCRIÇÃO DOS SERVIÇOS</t>
  </si>
  <si>
    <t>UNID.</t>
  </si>
  <si>
    <t>QUANT.</t>
  </si>
  <si>
    <t>VALOR UNIT. COM BDI</t>
  </si>
  <si>
    <t>TOTAL COM BDI</t>
  </si>
  <si>
    <t xml:space="preserve"> </t>
  </si>
  <si>
    <t>1.1</t>
  </si>
  <si>
    <t>SINAPI-I</t>
  </si>
  <si>
    <t>1.2</t>
  </si>
  <si>
    <t>SINAPI-C</t>
  </si>
  <si>
    <t>Custo TOTAL da obra (com BDI):</t>
  </si>
  <si>
    <t>___________________________________</t>
  </si>
  <si>
    <t>M2</t>
  </si>
  <si>
    <t>H</t>
  </si>
  <si>
    <t xml:space="preserve">L     </t>
  </si>
  <si>
    <t xml:space="preserve">VALOR UNIT. </t>
  </si>
  <si>
    <t>1.3</t>
  </si>
  <si>
    <t>1.4</t>
  </si>
  <si>
    <t>9251081-0</t>
  </si>
  <si>
    <t>PREFEITURA MUNICIPAL DE TIGRINHOS</t>
  </si>
  <si>
    <t>TIGRINHOS</t>
  </si>
  <si>
    <t xml:space="preserve">O valor de materiais e mão de obra foram obtidos através da tabela SINAPI/SC - ABRIL de 2024 (sem desoneração) </t>
  </si>
  <si>
    <t>2.3</t>
  </si>
  <si>
    <t>3.1</t>
  </si>
  <si>
    <t>3.2</t>
  </si>
  <si>
    <t>3.3</t>
  </si>
  <si>
    <t>3.4</t>
  </si>
  <si>
    <t>2.1</t>
  </si>
  <si>
    <t>2.2</t>
  </si>
  <si>
    <t>Pintura Interna</t>
  </si>
  <si>
    <t>Pintura Externa</t>
  </si>
  <si>
    <t>Recuperação de Alvenarias e Fissuras</t>
  </si>
  <si>
    <t xml:space="preserve">Massa Acrilica Para Correção de Fissuras e Trincos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</si>
  <si>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Argamassa Colante Tipo Ac III Para Correção de Imperfeições em Paredes e Revestimentos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</si>
  <si>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01</t>
  </si>
  <si>
    <t>Subtotal COMPOSIÇÃO 01</t>
  </si>
  <si>
    <t>MÃO DE OBRA PARA PINTURA DE PAREDE</t>
  </si>
  <si>
    <t>-</t>
  </si>
  <si>
    <t>Composição 02</t>
  </si>
  <si>
    <t>MÃO DE OBRA PARA PINTURA DE TETO</t>
  </si>
  <si>
    <t>M²</t>
  </si>
  <si>
    <t>Composição 03</t>
  </si>
  <si>
    <t>Subtotal COMPOSIÇÃO 02</t>
  </si>
  <si>
    <t>Subtotal COMPOSIÇÃO 03</t>
  </si>
  <si>
    <t>Pintura e Recuperação de Fissuras - Interna e Externa</t>
  </si>
  <si>
    <t>TINTA LÁTEX ACRÍLICA SUPER PREMIUM (CARACTERÍSTICAS CONFORME MEMORIAL DESCRITIVO E COM LAUDO DO FABRICANTE COMPROVANDO AS CARACTERÍSTICAS), COR A DEFINIR, COM MÍNIMO DE DUAS DEMÃOS POR METRO QUADRADO</t>
  </si>
  <si>
    <t>COMPOSIÇÕES</t>
  </si>
  <si>
    <t>CEI Criança Sorriso, situado na Rua Waldemar Stiler, N° 170 – Centro, Município de Tigrinhos/SC</t>
  </si>
  <si>
    <t>Limpeza De Superfície Com Jato De Alta Pressão. Af_04/2019</t>
  </si>
  <si>
    <t>Tinta Látex Acrílica Super Premium (Características Conforme Memorial Descritivo E Com Laudo Do Fabricante Comprovando As Características), Cor A Definir, Com Mínimo De Duas Demãos Por Metro Quadrado</t>
  </si>
  <si>
    <t>Mão De Obra Para Pintura De Parede</t>
  </si>
  <si>
    <t>Mão De Obra Para Pintura De Teto</t>
  </si>
  <si>
    <t>Subtotal Item 1</t>
  </si>
  <si>
    <t>Subtotal Item 2</t>
  </si>
  <si>
    <t xml:space="preserve">Kg    </t>
  </si>
  <si>
    <t>Servente Com Encargos Complementares</t>
  </si>
  <si>
    <t>Pedreiro Com Encargos Complementares</t>
  </si>
  <si>
    <t>Subtotal Item 3</t>
  </si>
  <si>
    <t>32,97</t>
  </si>
  <si>
    <t>Pintor Com Encargos Complementares</t>
  </si>
  <si>
    <t>32,42</t>
  </si>
  <si>
    <t>22,58</t>
  </si>
  <si>
    <t xml:space="preserve">Tinta Latex Acrilica Super Premium, Cor a Definir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</si>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</sst>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_-* #,##0_-;\-* #,##0_-;_-* &quot;-&quot;??_-;_-@_-"/>
    <numFmt numFmtId="167" formatCode="[$-416]&quot;Flor do Sertão,&quot;\ d&quot; de &quot;mmmm&quot; de &quot;yyyy"/>
    <numFmt numFmtId="168" formatCode="[$-F800]dddd\,\ mmmm\ dd\,\ yyyy"/>
    <numFmt numFmtId="169" formatCode="_ &quot;R$&quot;\ * #,##0.00_ ;_ &quot;R$&quot;\ * \-#,##0.00_ ;_ &quot;R$&quot;\ * &quot;-&quot;??_ ;_ @_ "/>
    <numFmt numFmtId="170" formatCode="[$-416]&quot;Tigrinhos/SC,&quot;\ d&quot; de &quot;mmmm&quot; de &quot;yyyy"/>
    <numFmt numFmtId="171" formatCode="&quot;R$&quot;\ #,##0.00"/>
    <numFmt numFmtId="172" formatCode="#,##0.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color indexed="9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b/>
      <sz val="5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</patternFill>
    </fill>
  </fills>
  <borders count="9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/>
    <xf numFmtId="0" fontId="2" fillId="0" borderId="0"/>
    <xf numFmtId="9" fontId="2" fillId="0" borderId="0" applyFill="0" applyBorder="0" applyAlignment="0" applyProtection="0"/>
    <xf numFmtId="43" fontId="28" fillId="0" borderId="0" applyFont="0" applyFill="0" applyBorder="0" applyAlignment="0" applyProtection="0"/>
    <xf numFmtId="169" fontId="2" fillId="0" borderId="0" applyFill="0" applyBorder="0" applyAlignment="0" applyProtection="0"/>
    <xf numFmtId="0" fontId="2" fillId="0" borderId="0" applyFill="0" applyBorder="0" applyAlignment="0" applyProtection="0"/>
    <xf numFmtId="0" fontId="2" fillId="6" borderId="9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3" applyNumberFormat="0" applyFill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9" fillId="0" borderId="0" xfId="0" applyFont="1"/>
    <xf numFmtId="0" fontId="12" fillId="0" borderId="0" xfId="0" applyFont="1"/>
    <xf numFmtId="0" fontId="17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vertical="center" wrapText="1"/>
    </xf>
    <xf numFmtId="0" fontId="22" fillId="2" borderId="4" xfId="0" applyFont="1" applyFill="1" applyBorder="1" applyAlignment="1" applyProtection="1">
      <alignment horizontal="center" vertical="center" wrapText="1"/>
      <protection hidden="1"/>
    </xf>
    <xf numFmtId="166" fontId="0" fillId="2" borderId="5" xfId="3" applyNumberFormat="1" applyFont="1" applyFill="1" applyBorder="1" applyAlignment="1" applyProtection="1">
      <alignment horizontal="center" vertical="center"/>
      <protection hidden="1"/>
    </xf>
    <xf numFmtId="166" fontId="0" fillId="2" borderId="6" xfId="3" applyNumberFormat="1" applyFont="1" applyFill="1" applyBorder="1" applyAlignment="1" applyProtection="1">
      <alignment horizontal="center" vertical="center"/>
      <protection hidden="1"/>
    </xf>
    <xf numFmtId="166" fontId="0" fillId="2" borderId="7" xfId="3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43" fontId="0" fillId="0" borderId="9" xfId="3" applyFont="1" applyBorder="1" applyAlignment="1" applyProtection="1">
      <alignment horizontal="center" vertical="center"/>
      <protection hidden="1"/>
    </xf>
    <xf numFmtId="43" fontId="0" fillId="0" borderId="10" xfId="3" applyFont="1" applyBorder="1" applyAlignment="1" applyProtection="1">
      <alignment horizontal="center" vertical="center"/>
      <protection hidden="1"/>
    </xf>
    <xf numFmtId="43" fontId="0" fillId="0" borderId="11" xfId="3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43" fontId="0" fillId="0" borderId="13" xfId="3" applyFont="1" applyBorder="1" applyAlignment="1" applyProtection="1">
      <alignment horizontal="center" vertical="center"/>
      <protection hidden="1"/>
    </xf>
    <xf numFmtId="43" fontId="0" fillId="0" borderId="14" xfId="3" applyFont="1" applyBorder="1" applyAlignment="1" applyProtection="1">
      <alignment horizontal="center" vertical="center"/>
      <protection hidden="1"/>
    </xf>
    <xf numFmtId="43" fontId="0" fillId="0" borderId="15" xfId="3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left" vertical="center"/>
      <protection hidden="1"/>
    </xf>
    <xf numFmtId="43" fontId="0" fillId="0" borderId="17" xfId="3" applyFont="1" applyBorder="1" applyAlignment="1" applyProtection="1">
      <alignment horizontal="center" vertical="center"/>
      <protection hidden="1"/>
    </xf>
    <xf numFmtId="43" fontId="0" fillId="0" borderId="18" xfId="3" applyFont="1" applyBorder="1" applyAlignment="1" applyProtection="1">
      <alignment horizontal="center" vertical="center"/>
      <protection hidden="1"/>
    </xf>
    <xf numFmtId="43" fontId="0" fillId="0" borderId="19" xfId="3" applyFont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0" xfId="0" quotePrefix="1"/>
    <xf numFmtId="43" fontId="0" fillId="0" borderId="0" xfId="0" applyNumberFormat="1"/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3" borderId="29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43" fontId="15" fillId="0" borderId="31" xfId="3" applyFont="1" applyFill="1" applyBorder="1" applyAlignment="1" applyProtection="1">
      <alignment horizontal="center" vertical="center" wrapText="1"/>
    </xf>
    <xf numFmtId="43" fontId="15" fillId="0" borderId="0" xfId="3" applyFont="1" applyFill="1" applyBorder="1" applyAlignment="1" applyProtection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3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3" fontId="26" fillId="0" borderId="0" xfId="3" applyFont="1" applyBorder="1" applyAlignment="1">
      <alignment horizontal="center" vertical="center" wrapText="1"/>
    </xf>
    <xf numFmtId="44" fontId="26" fillId="0" borderId="0" xfId="1" applyFont="1" applyBorder="1" applyAlignment="1">
      <alignment horizontal="right" vertical="center"/>
    </xf>
    <xf numFmtId="44" fontId="26" fillId="0" borderId="0" xfId="1" applyFont="1" applyBorder="1" applyAlignment="1">
      <alignment horizontal="left" vertical="center"/>
    </xf>
    <xf numFmtId="0" fontId="27" fillId="0" borderId="31" xfId="0" applyFont="1" applyBorder="1" applyAlignment="1">
      <alignment vertical="center"/>
    </xf>
    <xf numFmtId="44" fontId="26" fillId="0" borderId="0" xfId="1" applyFont="1" applyBorder="1" applyAlignment="1">
      <alignment vertical="center"/>
    </xf>
    <xf numFmtId="0" fontId="26" fillId="0" borderId="86" xfId="0" applyFont="1" applyBorder="1" applyAlignment="1">
      <alignment vertical="center" wrapText="1"/>
    </xf>
    <xf numFmtId="44" fontId="27" fillId="0" borderId="86" xfId="1" applyFont="1" applyBorder="1" applyAlignment="1">
      <alignment horizontal="right" vertical="center"/>
    </xf>
    <xf numFmtId="10" fontId="27" fillId="5" borderId="89" xfId="2" applyNumberFormat="1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 wrapText="1"/>
    </xf>
    <xf numFmtId="4" fontId="27" fillId="5" borderId="20" xfId="0" applyNumberFormat="1" applyFont="1" applyFill="1" applyBorder="1" applyAlignment="1">
      <alignment horizontal="center" vertical="center" wrapText="1"/>
    </xf>
    <xf numFmtId="44" fontId="27" fillId="5" borderId="52" xfId="1" applyFont="1" applyFill="1" applyBorder="1" applyAlignment="1">
      <alignment horizontal="center" vertical="center" wrapText="1"/>
    </xf>
    <xf numFmtId="0" fontId="26" fillId="0" borderId="73" xfId="0" applyFont="1" applyBorder="1" applyAlignment="1">
      <alignment horizontal="left" vertical="center" wrapText="1"/>
    </xf>
    <xf numFmtId="4" fontId="26" fillId="0" borderId="73" xfId="0" applyNumberFormat="1" applyFont="1" applyBorder="1" applyAlignment="1">
      <alignment horizontal="right" vertical="center" wrapText="1"/>
    </xf>
    <xf numFmtId="44" fontId="26" fillId="0" borderId="73" xfId="1" applyFont="1" applyFill="1" applyBorder="1" applyAlignment="1">
      <alignment vertical="center"/>
    </xf>
    <xf numFmtId="2" fontId="26" fillId="0" borderId="0" xfId="0" applyNumberFormat="1" applyFont="1" applyAlignment="1">
      <alignment horizontal="right" vertical="center" wrapText="1"/>
    </xf>
    <xf numFmtId="10" fontId="26" fillId="0" borderId="0" xfId="2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4" fontId="26" fillId="0" borderId="0" xfId="1" applyFont="1" applyBorder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vertical="center"/>
    </xf>
    <xf numFmtId="0" fontId="26" fillId="0" borderId="0" xfId="0" quotePrefix="1" applyFont="1" applyAlignment="1">
      <alignment horizontal="center" vertical="center"/>
    </xf>
    <xf numFmtId="43" fontId="26" fillId="0" borderId="0" xfId="3" applyFont="1" applyAlignment="1">
      <alignment horizontal="center" vertical="center"/>
    </xf>
    <xf numFmtId="44" fontId="26" fillId="0" borderId="0" xfId="1" applyFont="1" applyAlignment="1">
      <alignment vertical="center"/>
    </xf>
    <xf numFmtId="168" fontId="26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5" borderId="6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4" fontId="2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/>
    </xf>
    <xf numFmtId="167" fontId="26" fillId="0" borderId="0" xfId="0" applyNumberFormat="1" applyFont="1" applyAlignment="1">
      <alignment horizontal="right" vertical="center"/>
    </xf>
    <xf numFmtId="0" fontId="27" fillId="5" borderId="4" xfId="0" applyFont="1" applyFill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4" fontId="26" fillId="5" borderId="69" xfId="0" applyNumberFormat="1" applyFont="1" applyFill="1" applyBorder="1" applyAlignment="1">
      <alignment vertical="center" wrapText="1"/>
    </xf>
    <xf numFmtId="44" fontId="26" fillId="5" borderId="69" xfId="1" applyFont="1" applyFill="1" applyBorder="1" applyAlignment="1">
      <alignment vertical="center" wrapText="1"/>
    </xf>
    <xf numFmtId="4" fontId="26" fillId="0" borderId="90" xfId="0" applyNumberFormat="1" applyFont="1" applyBorder="1" applyAlignment="1">
      <alignment horizontal="right" vertical="center" wrapText="1"/>
    </xf>
    <xf numFmtId="44" fontId="26" fillId="0" borderId="90" xfId="1" applyFont="1" applyFill="1" applyBorder="1" applyAlignment="1">
      <alignment vertical="center"/>
    </xf>
    <xf numFmtId="0" fontId="27" fillId="5" borderId="50" xfId="0" applyFont="1" applyFill="1" applyBorder="1" applyAlignment="1">
      <alignment horizontal="center" vertical="center" wrapText="1"/>
    </xf>
    <xf numFmtId="0" fontId="27" fillId="5" borderId="51" xfId="0" applyFont="1" applyFill="1" applyBorder="1" applyAlignment="1">
      <alignment horizontal="center" vertical="center" wrapText="1"/>
    </xf>
    <xf numFmtId="0" fontId="26" fillId="5" borderId="51" xfId="0" applyFont="1" applyFill="1" applyBorder="1" applyAlignment="1">
      <alignment horizontal="center" vertical="center" wrapText="1"/>
    </xf>
    <xf numFmtId="4" fontId="26" fillId="5" borderId="51" xfId="0" applyNumberFormat="1" applyFont="1" applyFill="1" applyBorder="1" applyAlignment="1">
      <alignment vertical="center" wrapText="1"/>
    </xf>
    <xf numFmtId="44" fontId="26" fillId="5" borderId="51" xfId="1" applyFont="1" applyFill="1" applyBorder="1" applyAlignment="1">
      <alignment vertical="center" wrapText="1"/>
    </xf>
    <xf numFmtId="171" fontId="27" fillId="0" borderId="87" xfId="0" applyNumberFormat="1" applyFont="1" applyBorder="1" applyAlignment="1">
      <alignment horizontal="center" vertical="center"/>
    </xf>
    <xf numFmtId="171" fontId="26" fillId="0" borderId="87" xfId="0" applyNumberFormat="1" applyFont="1" applyBorder="1" applyAlignment="1">
      <alignment horizontal="center" vertical="center"/>
    </xf>
    <xf numFmtId="171" fontId="27" fillId="5" borderId="52" xfId="0" applyNumberFormat="1" applyFont="1" applyFill="1" applyBorder="1" applyAlignment="1">
      <alignment horizontal="center" vertical="center" wrapText="1"/>
    </xf>
    <xf numFmtId="171" fontId="27" fillId="5" borderId="70" xfId="0" applyNumberFormat="1" applyFont="1" applyFill="1" applyBorder="1" applyAlignment="1">
      <alignment horizontal="right" vertical="center" wrapText="1"/>
    </xf>
    <xf numFmtId="171" fontId="26" fillId="0" borderId="90" xfId="0" applyNumberFormat="1" applyFont="1" applyBorder="1" applyAlignment="1">
      <alignment horizontal="right" vertical="center" wrapText="1"/>
    </xf>
    <xf numFmtId="171" fontId="26" fillId="0" borderId="73" xfId="0" applyNumberFormat="1" applyFont="1" applyBorder="1" applyAlignment="1">
      <alignment horizontal="right" vertical="center" wrapText="1"/>
    </xf>
    <xf numFmtId="171" fontId="27" fillId="0" borderId="91" xfId="0" applyNumberFormat="1" applyFont="1" applyBorder="1" applyAlignment="1">
      <alignment horizontal="right" vertical="center" wrapText="1"/>
    </xf>
    <xf numFmtId="171" fontId="27" fillId="5" borderId="52" xfId="0" applyNumberFormat="1" applyFont="1" applyFill="1" applyBorder="1" applyAlignment="1">
      <alignment horizontal="right" vertical="center" wrapText="1"/>
    </xf>
    <xf numFmtId="171" fontId="27" fillId="0" borderId="73" xfId="0" applyNumberFormat="1" applyFont="1" applyBorder="1" applyAlignment="1">
      <alignment vertical="center"/>
    </xf>
    <xf numFmtId="171" fontId="27" fillId="0" borderId="0" xfId="0" applyNumberFormat="1" applyFont="1" applyAlignment="1">
      <alignment horizontal="right" vertical="center" wrapText="1"/>
    </xf>
    <xf numFmtId="171" fontId="26" fillId="0" borderId="0" xfId="0" applyNumberFormat="1" applyFont="1" applyAlignment="1">
      <alignment horizontal="right" vertical="center"/>
    </xf>
    <xf numFmtId="171" fontId="26" fillId="0" borderId="0" xfId="0" applyNumberFormat="1" applyFont="1" applyAlignment="1">
      <alignment vertical="center"/>
    </xf>
    <xf numFmtId="44" fontId="26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44" fontId="27" fillId="5" borderId="52" xfId="0" applyNumberFormat="1" applyFont="1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44" fontId="26" fillId="0" borderId="90" xfId="0" applyNumberFormat="1" applyFont="1" applyBorder="1" applyAlignment="1">
      <alignment horizontal="right" vertical="center" wrapText="1"/>
    </xf>
    <xf numFmtId="0" fontId="0" fillId="0" borderId="73" xfId="0" applyBorder="1" applyAlignment="1">
      <alignment horizontal="center" vertical="center"/>
    </xf>
    <xf numFmtId="44" fontId="27" fillId="0" borderId="91" xfId="0" applyNumberFormat="1" applyFont="1" applyBorder="1" applyAlignment="1">
      <alignment horizontal="right" vertical="center" wrapText="1"/>
    </xf>
    <xf numFmtId="172" fontId="26" fillId="0" borderId="90" xfId="0" applyNumberFormat="1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44" fontId="26" fillId="0" borderId="90" xfId="1" applyFont="1" applyBorder="1" applyAlignment="1">
      <alignment horizontal="right" vertical="center" wrapText="1"/>
    </xf>
    <xf numFmtId="170" fontId="26" fillId="0" borderId="0" xfId="0" applyNumberFormat="1" applyFont="1" applyAlignment="1">
      <alignment horizontal="right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87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 wrapText="1"/>
    </xf>
    <xf numFmtId="4" fontId="27" fillId="0" borderId="96" xfId="0" applyNumberFormat="1" applyFont="1" applyBorder="1" applyAlignment="1">
      <alignment horizontal="right" vertical="center" wrapText="1"/>
    </xf>
    <xf numFmtId="4" fontId="27" fillId="0" borderId="79" xfId="0" applyNumberFormat="1" applyFont="1" applyBorder="1" applyAlignment="1">
      <alignment horizontal="right" vertical="center" wrapText="1"/>
    </xf>
    <xf numFmtId="4" fontId="27" fillId="0" borderId="97" xfId="0" applyNumberFormat="1" applyFont="1" applyBorder="1" applyAlignment="1">
      <alignment horizontal="right" vertical="center" wrapText="1"/>
    </xf>
    <xf numFmtId="49" fontId="27" fillId="0" borderId="69" xfId="0" applyNumberFormat="1" applyFont="1" applyBorder="1" applyAlignment="1">
      <alignment horizontal="right" vertical="center"/>
    </xf>
    <xf numFmtId="49" fontId="27" fillId="0" borderId="9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" fontId="27" fillId="0" borderId="47" xfId="0" applyNumberFormat="1" applyFont="1" applyBorder="1" applyAlignment="1">
      <alignment horizontal="right" vertical="center" wrapText="1"/>
    </xf>
    <xf numFmtId="4" fontId="27" fillId="0" borderId="48" xfId="0" applyNumberFormat="1" applyFont="1" applyBorder="1" applyAlignment="1">
      <alignment horizontal="right" vertical="center" wrapText="1"/>
    </xf>
    <xf numFmtId="4" fontId="27" fillId="0" borderId="91" xfId="0" applyNumberFormat="1" applyFont="1" applyBorder="1" applyAlignment="1">
      <alignment horizontal="right" vertical="center" wrapText="1"/>
    </xf>
    <xf numFmtId="170" fontId="0" fillId="0" borderId="0" xfId="0" applyNumberFormat="1" applyAlignment="1">
      <alignment horizontal="right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1" fillId="0" borderId="5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165" fontId="14" fillId="0" borderId="54" xfId="3" applyNumberFormat="1" applyFont="1" applyFill="1" applyBorder="1" applyAlignment="1" applyProtection="1">
      <alignment horizontal="center" vertical="center" wrapText="1"/>
    </xf>
    <xf numFmtId="165" fontId="14" fillId="0" borderId="55" xfId="3" applyNumberFormat="1" applyFont="1" applyFill="1" applyBorder="1" applyAlignment="1" applyProtection="1">
      <alignment horizontal="center" vertical="center" wrapText="1"/>
    </xf>
    <xf numFmtId="165" fontId="14" fillId="0" borderId="56" xfId="3" applyNumberFormat="1" applyFont="1" applyFill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14" fontId="7" fillId="0" borderId="14" xfId="0" applyNumberFormat="1" applyFont="1" applyBorder="1" applyAlignment="1" applyProtection="1">
      <alignment horizontal="center"/>
      <protection locked="0"/>
    </xf>
    <xf numFmtId="14" fontId="7" fillId="0" borderId="46" xfId="0" applyNumberFormat="1" applyFont="1" applyBorder="1" applyAlignment="1" applyProtection="1">
      <alignment horizontal="center"/>
      <protection locked="0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43" fontId="4" fillId="0" borderId="41" xfId="3" applyFont="1" applyFill="1" applyBorder="1" applyAlignment="1" applyProtection="1">
      <alignment horizontal="center" vertical="center" wrapText="1"/>
    </xf>
    <xf numFmtId="43" fontId="4" fillId="0" borderId="42" xfId="3" applyFont="1" applyFill="1" applyBorder="1" applyAlignment="1" applyProtection="1">
      <alignment horizontal="center" vertical="center" wrapText="1"/>
    </xf>
    <xf numFmtId="43" fontId="4" fillId="0" borderId="40" xfId="3" applyFont="1" applyFill="1" applyBorder="1" applyAlignment="1" applyProtection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43" fontId="4" fillId="0" borderId="14" xfId="3" applyFont="1" applyFill="1" applyBorder="1" applyAlignment="1" applyProtection="1">
      <alignment horizontal="center" vertical="center" wrapText="1"/>
    </xf>
    <xf numFmtId="43" fontId="4" fillId="0" borderId="46" xfId="3" applyFont="1" applyFill="1" applyBorder="1" applyAlignment="1" applyProtection="1">
      <alignment horizontal="center" vertical="center" wrapText="1"/>
    </xf>
    <xf numFmtId="43" fontId="4" fillId="0" borderId="0" xfId="3" applyFont="1" applyFill="1" applyBorder="1" applyAlignment="1" applyProtection="1">
      <alignment horizontal="center" vertical="center" wrapText="1"/>
    </xf>
    <xf numFmtId="0" fontId="11" fillId="0" borderId="5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14" fillId="0" borderId="58" xfId="3" applyNumberFormat="1" applyFont="1" applyFill="1" applyBorder="1" applyAlignment="1" applyProtection="1">
      <alignment horizontal="center" vertical="center" wrapText="1"/>
      <protection locked="0"/>
    </xf>
    <xf numFmtId="165" fontId="14" fillId="0" borderId="59" xfId="3" applyNumberFormat="1" applyFont="1" applyFill="1" applyBorder="1" applyAlignment="1" applyProtection="1">
      <alignment horizontal="center" vertical="center" wrapText="1"/>
      <protection locked="0"/>
    </xf>
    <xf numFmtId="165" fontId="14" fillId="0" borderId="60" xfId="3" applyNumberFormat="1" applyFont="1" applyFill="1" applyBorder="1" applyAlignment="1" applyProtection="1">
      <alignment horizontal="center" vertical="center" wrapText="1"/>
      <protection locked="0"/>
    </xf>
    <xf numFmtId="43" fontId="4" fillId="0" borderId="45" xfId="3" applyFont="1" applyFill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/>
      <protection locked="0"/>
    </xf>
    <xf numFmtId="0" fontId="7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19" fillId="2" borderId="47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165" fontId="19" fillId="2" borderId="50" xfId="3" applyNumberFormat="1" applyFont="1" applyFill="1" applyBorder="1" applyAlignment="1" applyProtection="1">
      <alignment horizontal="center" vertical="center" wrapText="1"/>
    </xf>
    <xf numFmtId="165" fontId="19" fillId="2" borderId="51" xfId="3" applyNumberFormat="1" applyFont="1" applyFill="1" applyBorder="1" applyAlignment="1" applyProtection="1">
      <alignment horizontal="center" vertical="center" wrapText="1"/>
    </xf>
    <xf numFmtId="165" fontId="19" fillId="2" borderId="52" xfId="3" applyNumberFormat="1" applyFont="1" applyFill="1" applyBorder="1" applyAlignment="1" applyProtection="1">
      <alignment horizontal="center" vertical="center" wrapText="1"/>
    </xf>
    <xf numFmtId="0" fontId="13" fillId="0" borderId="5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165" fontId="14" fillId="0" borderId="61" xfId="3" applyNumberFormat="1" applyFont="1" applyFill="1" applyBorder="1" applyAlignment="1" applyProtection="1">
      <alignment horizontal="center" vertical="center" wrapText="1"/>
      <protection locked="0"/>
    </xf>
    <xf numFmtId="165" fontId="14" fillId="0" borderId="62" xfId="3" applyNumberFormat="1" applyFont="1" applyFill="1" applyBorder="1" applyAlignment="1" applyProtection="1">
      <alignment horizontal="center" vertical="center" wrapText="1"/>
      <protection locked="0"/>
    </xf>
    <xf numFmtId="165" fontId="14" fillId="0" borderId="63" xfId="3" applyNumberFormat="1" applyFont="1" applyFill="1" applyBorder="1" applyAlignment="1" applyProtection="1">
      <alignment horizontal="center" vertical="center" wrapText="1"/>
      <protection locked="0"/>
    </xf>
    <xf numFmtId="2" fontId="14" fillId="0" borderId="58" xfId="3" applyNumberFormat="1" applyFont="1" applyFill="1" applyBorder="1" applyAlignment="1" applyProtection="1">
      <alignment horizontal="center" vertical="center" wrapText="1"/>
    </xf>
    <xf numFmtId="2" fontId="14" fillId="0" borderId="59" xfId="3" applyNumberFormat="1" applyFont="1" applyFill="1" applyBorder="1" applyAlignment="1" applyProtection="1">
      <alignment horizontal="center" vertical="center" wrapText="1"/>
    </xf>
    <xf numFmtId="2" fontId="14" fillId="0" borderId="60" xfId="3" applyNumberFormat="1" applyFont="1" applyFill="1" applyBorder="1" applyAlignment="1" applyProtection="1">
      <alignment horizontal="center" vertical="center" wrapText="1"/>
    </xf>
    <xf numFmtId="0" fontId="11" fillId="2" borderId="66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15" fillId="4" borderId="0" xfId="0" applyFont="1" applyFill="1" applyAlignment="1">
      <alignment horizontal="center" vertical="center" wrapText="1"/>
    </xf>
    <xf numFmtId="9" fontId="25" fillId="0" borderId="73" xfId="0" applyNumberFormat="1" applyFont="1" applyBorder="1" applyAlignment="1" applyProtection="1">
      <alignment horizontal="center"/>
      <protection locked="0"/>
    </xf>
    <xf numFmtId="0" fontId="23" fillId="0" borderId="73" xfId="0" applyFont="1" applyBorder="1" applyAlignment="1">
      <alignment horizontal="left"/>
    </xf>
    <xf numFmtId="10" fontId="25" fillId="0" borderId="73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2" fillId="0" borderId="36" xfId="0" applyFont="1" applyBorder="1" applyAlignment="1" applyProtection="1">
      <alignment horizontal="left"/>
      <protection locked="0"/>
    </xf>
    <xf numFmtId="0" fontId="7" fillId="0" borderId="36" xfId="0" applyFont="1" applyBorder="1" applyAlignment="1" applyProtection="1">
      <alignment horizontal="left"/>
      <protection locked="0"/>
    </xf>
    <xf numFmtId="0" fontId="7" fillId="0" borderId="37" xfId="0" applyFont="1" applyBorder="1" applyAlignment="1" applyProtection="1">
      <alignment horizontal="left"/>
      <protection locked="0"/>
    </xf>
    <xf numFmtId="43" fontId="0" fillId="0" borderId="75" xfId="3" applyFont="1" applyBorder="1" applyAlignment="1">
      <alignment horizontal="center"/>
    </xf>
    <xf numFmtId="43" fontId="0" fillId="0" borderId="76" xfId="3" applyFont="1" applyBorder="1" applyAlignment="1">
      <alignment horizontal="center"/>
    </xf>
    <xf numFmtId="43" fontId="0" fillId="0" borderId="73" xfId="3" applyFont="1" applyBorder="1" applyAlignment="1"/>
    <xf numFmtId="43" fontId="0" fillId="0" borderId="74" xfId="3" applyFont="1" applyBorder="1" applyAlignment="1"/>
    <xf numFmtId="0" fontId="0" fillId="0" borderId="12" xfId="0" applyBorder="1" applyAlignment="1" applyProtection="1">
      <alignment horizontal="left" vertical="center"/>
      <protection hidden="1"/>
    </xf>
    <xf numFmtId="0" fontId="0" fillId="0" borderId="48" xfId="0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horizontal="left" vertical="center"/>
      <protection hidden="1"/>
    </xf>
    <xf numFmtId="43" fontId="0" fillId="0" borderId="81" xfId="3" applyFont="1" applyBorder="1" applyAlignment="1">
      <alignment horizontal="center"/>
    </xf>
    <xf numFmtId="43" fontId="0" fillId="0" borderId="73" xfId="3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9" xfId="0" applyBorder="1" applyAlignment="1">
      <alignment horizontal="left"/>
    </xf>
    <xf numFmtId="0" fontId="0" fillId="0" borderId="80" xfId="0" applyBorder="1" applyAlignment="1">
      <alignment horizontal="left"/>
    </xf>
    <xf numFmtId="0" fontId="0" fillId="0" borderId="16" xfId="0" applyBorder="1" applyAlignment="1" applyProtection="1">
      <alignment horizontal="left" vertical="center"/>
      <protection hidden="1"/>
    </xf>
    <xf numFmtId="0" fontId="0" fillId="0" borderId="79" xfId="0" applyBorder="1" applyAlignment="1" applyProtection="1">
      <alignment horizontal="left" vertical="center"/>
      <protection hidden="1"/>
    </xf>
    <xf numFmtId="0" fontId="0" fillId="0" borderId="80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77" xfId="0" applyBorder="1" applyAlignment="1" applyProtection="1">
      <alignment horizontal="left" vertical="center"/>
      <protection hidden="1"/>
    </xf>
    <xf numFmtId="0" fontId="0" fillId="0" borderId="78" xfId="0" applyBorder="1" applyAlignment="1" applyProtection="1">
      <alignment horizontal="left" vertical="center"/>
      <protection hidden="1"/>
    </xf>
    <xf numFmtId="43" fontId="0" fillId="0" borderId="82" xfId="3" applyFont="1" applyBorder="1" applyAlignment="1">
      <alignment horizontal="center"/>
    </xf>
    <xf numFmtId="43" fontId="0" fillId="0" borderId="83" xfId="3" applyFont="1" applyBorder="1" applyAlignment="1">
      <alignment horizontal="center"/>
    </xf>
    <xf numFmtId="43" fontId="0" fillId="0" borderId="76" xfId="3" applyFont="1" applyBorder="1" applyAlignment="1"/>
    <xf numFmtId="43" fontId="0" fillId="0" borderId="84" xfId="3" applyFont="1" applyBorder="1" applyAlignment="1"/>
    <xf numFmtId="43" fontId="0" fillId="0" borderId="83" xfId="3" applyFont="1" applyBorder="1" applyAlignment="1"/>
    <xf numFmtId="43" fontId="0" fillId="0" borderId="85" xfId="3" applyFont="1" applyBorder="1" applyAlignment="1"/>
    <xf numFmtId="0" fontId="5" fillId="0" borderId="86" xfId="0" applyFont="1" applyBorder="1" applyAlignment="1">
      <alignment horizontal="center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77" xfId="0" applyFont="1" applyFill="1" applyBorder="1" applyAlignment="1" applyProtection="1">
      <alignment horizontal="left" vertical="center"/>
      <protection hidden="1"/>
    </xf>
    <xf numFmtId="0" fontId="5" fillId="2" borderId="78" xfId="0" applyFont="1" applyFill="1" applyBorder="1" applyAlignment="1" applyProtection="1">
      <alignment horizontal="left" vertical="center"/>
      <protection hidden="1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</cellXfs>
  <cellStyles count="31">
    <cellStyle name="Comma 2" xfId="21" xr:uid="{145B83F5-EF5E-44AC-A22D-8FAC9BB9160D}"/>
    <cellStyle name="Currency 2" xfId="22" xr:uid="{4AE2DBF9-C37F-41C8-BD25-5F8CAE53B76B}"/>
    <cellStyle name="Moeda" xfId="1" builtinId="4"/>
    <cellStyle name="Moeda 2" xfId="13" xr:uid="{399BC0F7-2169-4C63-93F4-58457C0D80B5}"/>
    <cellStyle name="Moeda 3" xfId="23" xr:uid="{4E282121-C9D3-47D4-BAF8-085A5B8CCBB8}"/>
    <cellStyle name="Normal" xfId="0" builtinId="0"/>
    <cellStyle name="Normal 2" xfId="4" xr:uid="{00000000-0005-0000-0000-000002000000}"/>
    <cellStyle name="Normal 2 2" xfId="14" xr:uid="{A3FC5E49-D6B7-4B6E-A9D5-358EDE2B7D61}"/>
    <cellStyle name="Normal 2 2 2" xfId="18" xr:uid="{48AB0AD9-3A5F-4788-8913-5948A32DD1FC}"/>
    <cellStyle name="Normal 2 3" xfId="10" xr:uid="{75503B32-C755-458D-BF38-170C2B5C5180}"/>
    <cellStyle name="Normal 3" xfId="15" xr:uid="{3564AD6E-521E-4115-ADDA-DF37111B501E}"/>
    <cellStyle name="Normal 3 2" xfId="19" xr:uid="{C4E7F4A9-8537-4BA0-8ACD-24A18F6BBEBA}"/>
    <cellStyle name="Normal 4" xfId="28" xr:uid="{EF3B1A63-C5C6-4C40-AFF5-C5EF801F2896}"/>
    <cellStyle name="Normal 5" xfId="9" xr:uid="{E0E18706-E3C3-498F-BFEE-BEB491E84EDC}"/>
    <cellStyle name="Note" xfId="24" xr:uid="{655B248D-6A1E-4F24-BC5F-D060167331DC}"/>
    <cellStyle name="Porcentagem" xfId="2" builtinId="5"/>
    <cellStyle name="Porcentagem 2" xfId="6" xr:uid="{00000000-0005-0000-0000-000004000000}"/>
    <cellStyle name="Porcentagem 2 2" xfId="20" xr:uid="{BC44599C-E0F4-46DD-AF3C-FD48D08AA10B}"/>
    <cellStyle name="Porcentagem 2 3" xfId="29" xr:uid="{7348AF92-6E2E-42DE-B74B-2B8925994016}"/>
    <cellStyle name="Porcentagem 2 4" xfId="30" xr:uid="{A194E471-4736-4F24-8D91-519ECB5D77BF}"/>
    <cellStyle name="Porcentagem 2 5" xfId="11" xr:uid="{1C628F6F-96A8-426B-9453-8EDC3AC8318A}"/>
    <cellStyle name="Porcentagem 3" xfId="7" xr:uid="{00000000-0005-0000-0000-000005000000}"/>
    <cellStyle name="Porcentagem 3 2" xfId="16" xr:uid="{6860441C-149A-49FD-82BF-023DA4F8B23A}"/>
    <cellStyle name="Porcentagem 4" xfId="27" xr:uid="{5F18A624-EA7D-4201-91A5-174901420CD3}"/>
    <cellStyle name="Separador de milhares 2" xfId="5" xr:uid="{00000000-0005-0000-0000-000006000000}"/>
    <cellStyle name="Separador de milhares 2 2" xfId="17" xr:uid="{5F82F754-C6D8-4756-8B11-368EFD6B08CB}"/>
    <cellStyle name="Separador de milhares 3" xfId="12" xr:uid="{C7D0986D-7502-4723-A7B6-4585E1F9A34C}"/>
    <cellStyle name="Título 1 1" xfId="25" xr:uid="{868EC607-B8C9-4BEA-B848-CB90A526403E}"/>
    <cellStyle name="Título 1 1 1" xfId="26" xr:uid="{C5C9ABA3-C0E8-413B-9E30-6FD6062A2D4A}"/>
    <cellStyle name="Vírgula" xfId="3" builtinId="3"/>
    <cellStyle name="Vírgula 2" xfId="8" xr:uid="{00000000-0005-0000-0000-000008000000}"/>
  </cellStyles>
  <dxfs count="11"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color auto="1"/>
      </font>
      <fill>
        <patternFill>
          <bgColor indexed="51"/>
        </patternFill>
      </fill>
    </dxf>
    <dxf>
      <font>
        <b/>
        <i val="0"/>
        <strike val="0"/>
        <condense val="0"/>
        <extend val="0"/>
        <color indexed="16"/>
      </font>
      <fill>
        <patternFill>
          <bgColor indexed="13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6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Plan4!$B$17" fmlaRange="Plan4!$C$19:$C$24" noThreeD="1" sel="1" val="0"/>
</file>

<file path=xl/ctrlProps/ctrlProp2.xml><?xml version="1.0" encoding="utf-8"?>
<formControlPr xmlns="http://schemas.microsoft.com/office/spreadsheetml/2009/9/main" objectType="Drop" dropLines="2" dropStyle="combo" dx="22" fmlaLink="Plan4!$B$26" fmlaRange="Plan4!$C$28:$I$29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18</xdr:col>
          <xdr:colOff>190500</xdr:colOff>
          <xdr:row>6</xdr:row>
          <xdr:rowOff>228600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314325</xdr:colOff>
      <xdr:row>21</xdr:row>
      <xdr:rowOff>9525</xdr:rowOff>
    </xdr:from>
    <xdr:to>
      <xdr:col>19</xdr:col>
      <xdr:colOff>123825</xdr:colOff>
      <xdr:row>23</xdr:row>
      <xdr:rowOff>38100</xdr:rowOff>
    </xdr:to>
    <xdr:pic>
      <xdr:nvPicPr>
        <xdr:cNvPr id="11302" name="Picture 2">
          <a:extLst>
            <a:ext uri="{FF2B5EF4-FFF2-40B4-BE49-F238E27FC236}">
              <a16:creationId xmlns:a16="http://schemas.microsoft.com/office/drawing/2014/main" id="{00000000-0008-0000-0200-00002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4714875"/>
          <a:ext cx="2143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19</xdr:col>
          <xdr:colOff>0</xdr:colOff>
          <xdr:row>7</xdr:row>
          <xdr:rowOff>228600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3AD8-BEAA-4FF2-83A0-322086902CB7}">
  <sheetPr>
    <pageSetUpPr fitToPage="1"/>
  </sheetPr>
  <dimension ref="A1:N38"/>
  <sheetViews>
    <sheetView tabSelected="1" view="pageBreakPreview" zoomScale="130" zoomScaleNormal="130" zoomScaleSheetLayoutView="130" workbookViewId="0">
      <selection activeCell="D21" sqref="D21"/>
    </sheetView>
  </sheetViews>
  <sheetFormatPr defaultRowHeight="12.75" x14ac:dyDescent="0.2"/>
  <cols>
    <col min="1" max="1" width="6.28515625" style="77" customWidth="1"/>
    <col min="2" max="2" width="14" style="77" customWidth="1"/>
    <col min="3" max="3" width="12.85546875" style="77" customWidth="1"/>
    <col min="4" max="4" width="62.28515625" style="77" customWidth="1"/>
    <col min="5" max="5" width="7.7109375" style="77" customWidth="1"/>
    <col min="6" max="6" width="10.42578125" style="68" customWidth="1"/>
    <col min="7" max="7" width="12.42578125" style="71" bestFit="1" customWidth="1"/>
    <col min="8" max="8" width="13" style="71" customWidth="1"/>
    <col min="9" max="9" width="14.5703125" style="101" customWidth="1"/>
    <col min="10" max="10" width="11.28515625" style="77" bestFit="1" customWidth="1"/>
    <col min="11" max="12" width="9.140625" style="77"/>
    <col min="13" max="13" width="7.7109375" style="77" bestFit="1" customWidth="1"/>
    <col min="14" max="14" width="8.42578125" style="77" bestFit="1" customWidth="1"/>
    <col min="15" max="16384" width="9.140625" style="77"/>
  </cols>
  <sheetData>
    <row r="1" spans="1:14" s="44" customFormat="1" x14ac:dyDescent="0.2">
      <c r="A1" s="113" t="s">
        <v>99</v>
      </c>
      <c r="B1" s="114"/>
      <c r="C1" s="115"/>
      <c r="D1" s="116"/>
      <c r="E1" s="116"/>
      <c r="F1" s="116"/>
      <c r="G1" s="116"/>
      <c r="H1" s="116"/>
      <c r="I1" s="117"/>
    </row>
    <row r="2" spans="1:14" s="44" customFormat="1" x14ac:dyDescent="0.2">
      <c r="A2" s="118"/>
      <c r="B2" s="119"/>
      <c r="C2" s="119"/>
      <c r="D2" s="119"/>
      <c r="E2" s="119"/>
      <c r="F2" s="119"/>
      <c r="G2" s="119"/>
      <c r="H2" s="119"/>
      <c r="I2" s="120"/>
    </row>
    <row r="3" spans="1:14" s="44" customFormat="1" x14ac:dyDescent="0.2">
      <c r="A3" s="45" t="s">
        <v>70</v>
      </c>
      <c r="B3" s="46" t="s">
        <v>124</v>
      </c>
      <c r="D3" s="47"/>
      <c r="E3" s="48"/>
      <c r="G3" s="49"/>
      <c r="H3" s="50"/>
      <c r="I3" s="90"/>
    </row>
    <row r="4" spans="1:14" s="44" customFormat="1" x14ac:dyDescent="0.2">
      <c r="A4" s="51" t="s">
        <v>71</v>
      </c>
      <c r="B4" s="46" t="s">
        <v>127</v>
      </c>
      <c r="E4" s="48"/>
      <c r="G4" s="52"/>
      <c r="H4" s="52"/>
      <c r="I4" s="91"/>
      <c r="N4" s="73"/>
    </row>
    <row r="5" spans="1:14" s="44" customFormat="1" x14ac:dyDescent="0.2">
      <c r="A5" s="121" t="s">
        <v>72</v>
      </c>
      <c r="B5" s="122"/>
      <c r="C5" s="122"/>
      <c r="D5" s="44" t="s">
        <v>73</v>
      </c>
      <c r="E5" s="48"/>
      <c r="G5" s="52"/>
      <c r="H5" s="52"/>
      <c r="I5" s="91"/>
    </row>
    <row r="6" spans="1:14" s="44" customFormat="1" x14ac:dyDescent="0.2">
      <c r="A6" s="121"/>
      <c r="B6" s="122"/>
      <c r="C6" s="122"/>
      <c r="D6" s="44" t="s">
        <v>74</v>
      </c>
      <c r="E6" s="48"/>
      <c r="G6" s="52"/>
      <c r="H6" s="52"/>
      <c r="I6" s="91"/>
    </row>
    <row r="7" spans="1:14" s="44" customFormat="1" ht="25.5" x14ac:dyDescent="0.2">
      <c r="A7" s="121"/>
      <c r="B7" s="122"/>
      <c r="C7" s="122"/>
      <c r="D7" s="44" t="s">
        <v>101</v>
      </c>
      <c r="G7" s="52"/>
      <c r="H7" s="52"/>
      <c r="I7" s="91"/>
    </row>
    <row r="8" spans="1:14" s="44" customFormat="1" ht="13.5" thickBot="1" x14ac:dyDescent="0.25">
      <c r="A8" s="123"/>
      <c r="B8" s="124"/>
      <c r="C8" s="124"/>
      <c r="D8" s="53"/>
      <c r="E8" s="53"/>
      <c r="F8" s="53"/>
      <c r="G8" s="54"/>
      <c r="H8" s="54" t="s">
        <v>75</v>
      </c>
      <c r="I8" s="55">
        <v>0.21199999999999999</v>
      </c>
    </row>
    <row r="9" spans="1:14" s="44" customFormat="1" ht="13.5" thickBot="1" x14ac:dyDescent="0.25">
      <c r="A9" s="125" t="s">
        <v>76</v>
      </c>
      <c r="B9" s="126"/>
      <c r="C9" s="126"/>
      <c r="D9" s="126"/>
      <c r="E9" s="126"/>
      <c r="F9" s="126"/>
      <c r="G9" s="126"/>
      <c r="H9" s="126"/>
      <c r="I9" s="127"/>
    </row>
    <row r="10" spans="1:14" ht="26.25" thickBot="1" x14ac:dyDescent="0.25">
      <c r="A10" s="56" t="s">
        <v>77</v>
      </c>
      <c r="B10" s="56" t="s">
        <v>78</v>
      </c>
      <c r="C10" s="56" t="s">
        <v>79</v>
      </c>
      <c r="D10" s="56" t="s">
        <v>80</v>
      </c>
      <c r="E10" s="56" t="s">
        <v>81</v>
      </c>
      <c r="F10" s="57" t="s">
        <v>82</v>
      </c>
      <c r="G10" s="58" t="s">
        <v>95</v>
      </c>
      <c r="H10" s="58" t="s">
        <v>83</v>
      </c>
      <c r="I10" s="92" t="s">
        <v>84</v>
      </c>
    </row>
    <row r="11" spans="1:14" ht="13.5" thickBot="1" x14ac:dyDescent="0.25">
      <c r="A11" s="128" t="s">
        <v>85</v>
      </c>
      <c r="B11" s="128"/>
      <c r="C11" s="128"/>
      <c r="D11" s="128"/>
      <c r="E11" s="128"/>
      <c r="F11" s="128"/>
      <c r="G11" s="128"/>
      <c r="H11" s="128"/>
      <c r="I11" s="128"/>
    </row>
    <row r="12" spans="1:14" x14ac:dyDescent="0.2">
      <c r="A12" s="79">
        <v>1</v>
      </c>
      <c r="B12" s="74"/>
      <c r="C12" s="74"/>
      <c r="D12" s="74" t="s">
        <v>109</v>
      </c>
      <c r="E12" s="80"/>
      <c r="F12" s="81"/>
      <c r="G12" s="82"/>
      <c r="H12" s="82"/>
      <c r="I12" s="93"/>
    </row>
    <row r="13" spans="1:14" ht="12.75" customHeight="1" x14ac:dyDescent="0.2">
      <c r="A13" s="42" t="s">
        <v>86</v>
      </c>
      <c r="B13" s="42" t="s">
        <v>89</v>
      </c>
      <c r="C13" s="42">
        <v>99814</v>
      </c>
      <c r="D13" s="59" t="s">
        <v>128</v>
      </c>
      <c r="E13" s="42" t="s">
        <v>92</v>
      </c>
      <c r="F13" s="83">
        <v>2080.92</v>
      </c>
      <c r="G13" s="84">
        <v>2.02</v>
      </c>
      <c r="H13" s="84">
        <v>2.44</v>
      </c>
      <c r="I13" s="94">
        <v>5077.4448000000002</v>
      </c>
      <c r="L13" s="76"/>
      <c r="M13" s="62"/>
    </row>
    <row r="14" spans="1:14" ht="38.25" x14ac:dyDescent="0.2">
      <c r="A14" s="42" t="s">
        <v>88</v>
      </c>
      <c r="B14" s="42" t="s">
        <v>114</v>
      </c>
      <c r="C14" s="42" t="s">
        <v>117</v>
      </c>
      <c r="D14" s="59" t="s">
        <v>129</v>
      </c>
      <c r="E14" s="43" t="s">
        <v>120</v>
      </c>
      <c r="F14" s="83">
        <v>2080.92</v>
      </c>
      <c r="G14" s="61">
        <v>7.53</v>
      </c>
      <c r="H14" s="84">
        <v>9.1199999999999992</v>
      </c>
      <c r="I14" s="95">
        <v>18977.990399999999</v>
      </c>
      <c r="J14" s="102"/>
      <c r="L14" s="76"/>
      <c r="M14" s="62"/>
    </row>
    <row r="15" spans="1:14" x14ac:dyDescent="0.2">
      <c r="A15" s="42" t="s">
        <v>96</v>
      </c>
      <c r="B15" s="42" t="s">
        <v>118</v>
      </c>
      <c r="C15" s="42" t="s">
        <v>117</v>
      </c>
      <c r="D15" s="59" t="s">
        <v>130</v>
      </c>
      <c r="E15" s="43" t="s">
        <v>120</v>
      </c>
      <c r="F15" s="60">
        <v>1359.88</v>
      </c>
      <c r="G15" s="61">
        <v>6.5</v>
      </c>
      <c r="H15" s="84">
        <v>7.87</v>
      </c>
      <c r="I15" s="95">
        <v>10702.2556</v>
      </c>
      <c r="L15" s="76"/>
      <c r="M15" s="62"/>
    </row>
    <row r="16" spans="1:14" x14ac:dyDescent="0.2">
      <c r="A16" s="42" t="s">
        <v>97</v>
      </c>
      <c r="B16" s="42" t="s">
        <v>121</v>
      </c>
      <c r="C16" s="42" t="s">
        <v>117</v>
      </c>
      <c r="D16" s="59" t="s">
        <v>131</v>
      </c>
      <c r="E16" s="43" t="s">
        <v>120</v>
      </c>
      <c r="F16" s="60">
        <v>721.04</v>
      </c>
      <c r="G16" s="61">
        <v>9.0499999999999989</v>
      </c>
      <c r="H16" s="84">
        <v>10.96</v>
      </c>
      <c r="I16" s="95">
        <v>7902.5983999999999</v>
      </c>
      <c r="L16" s="76"/>
      <c r="M16" s="62"/>
    </row>
    <row r="17" spans="1:13" ht="13.5" customHeight="1" thickBot="1" x14ac:dyDescent="0.25">
      <c r="A17" s="129" t="s">
        <v>132</v>
      </c>
      <c r="B17" s="130"/>
      <c r="C17" s="130"/>
      <c r="D17" s="130"/>
      <c r="E17" s="130"/>
      <c r="F17" s="130"/>
      <c r="G17" s="130"/>
      <c r="H17" s="131"/>
      <c r="I17" s="96">
        <v>42660.289199999999</v>
      </c>
      <c r="M17" s="63"/>
    </row>
    <row r="18" spans="1:13" ht="13.5" thickBot="1" x14ac:dyDescent="0.25">
      <c r="A18" s="128"/>
      <c r="B18" s="128"/>
      <c r="C18" s="128"/>
      <c r="D18" s="128"/>
      <c r="E18" s="128"/>
      <c r="F18" s="128"/>
      <c r="G18" s="128"/>
      <c r="H18" s="128"/>
      <c r="I18" s="128"/>
    </row>
    <row r="19" spans="1:13" ht="13.5" thickBot="1" x14ac:dyDescent="0.25">
      <c r="A19" s="85">
        <v>2</v>
      </c>
      <c r="B19" s="86"/>
      <c r="C19" s="86"/>
      <c r="D19" s="86" t="s">
        <v>110</v>
      </c>
      <c r="E19" s="87"/>
      <c r="F19" s="88"/>
      <c r="G19" s="89"/>
      <c r="H19" s="89"/>
      <c r="I19" s="97"/>
    </row>
    <row r="20" spans="1:13" ht="12.75" customHeight="1" x14ac:dyDescent="0.2">
      <c r="A20" s="42" t="s">
        <v>107</v>
      </c>
      <c r="B20" s="42" t="s">
        <v>89</v>
      </c>
      <c r="C20" s="42">
        <v>99814</v>
      </c>
      <c r="D20" s="59" t="s">
        <v>128</v>
      </c>
      <c r="E20" s="43" t="s">
        <v>92</v>
      </c>
      <c r="F20" s="60">
        <v>675</v>
      </c>
      <c r="G20" s="61">
        <v>2.02</v>
      </c>
      <c r="H20" s="84">
        <v>2.44</v>
      </c>
      <c r="I20" s="95">
        <v>1647</v>
      </c>
      <c r="L20" s="76"/>
      <c r="M20" s="62"/>
    </row>
    <row r="21" spans="1:13" ht="38.25" x14ac:dyDescent="0.2">
      <c r="A21" s="42" t="s">
        <v>108</v>
      </c>
      <c r="B21" s="42" t="s">
        <v>114</v>
      </c>
      <c r="C21" s="42" t="s">
        <v>117</v>
      </c>
      <c r="D21" s="59" t="s">
        <v>129</v>
      </c>
      <c r="E21" s="43" t="s">
        <v>120</v>
      </c>
      <c r="F21" s="83">
        <v>675</v>
      </c>
      <c r="G21" s="61">
        <v>7.53</v>
      </c>
      <c r="H21" s="84">
        <v>9.1199999999999992</v>
      </c>
      <c r="I21" s="95">
        <v>6155.9999999999991</v>
      </c>
      <c r="L21" s="76"/>
      <c r="M21" s="62"/>
    </row>
    <row r="22" spans="1:13" x14ac:dyDescent="0.2">
      <c r="A22" s="42" t="s">
        <v>102</v>
      </c>
      <c r="B22" s="42" t="s">
        <v>118</v>
      </c>
      <c r="C22" s="42" t="s">
        <v>117</v>
      </c>
      <c r="D22" s="59" t="s">
        <v>130</v>
      </c>
      <c r="E22" s="43" t="s">
        <v>120</v>
      </c>
      <c r="F22" s="60">
        <v>675</v>
      </c>
      <c r="G22" s="61">
        <v>6.5</v>
      </c>
      <c r="H22" s="84">
        <v>7.87</v>
      </c>
      <c r="I22" s="95">
        <v>5312.25</v>
      </c>
      <c r="L22" s="76"/>
      <c r="M22" s="62"/>
    </row>
    <row r="23" spans="1:13" ht="13.5" customHeight="1" thickBot="1" x14ac:dyDescent="0.25">
      <c r="A23" s="129" t="s">
        <v>133</v>
      </c>
      <c r="B23" s="130"/>
      <c r="C23" s="130"/>
      <c r="D23" s="130"/>
      <c r="E23" s="130"/>
      <c r="F23" s="130"/>
      <c r="G23" s="130"/>
      <c r="H23" s="131"/>
      <c r="I23" s="96">
        <v>13115.25</v>
      </c>
      <c r="M23" s="63"/>
    </row>
    <row r="24" spans="1:13" ht="13.5" thickBot="1" x14ac:dyDescent="0.25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13" ht="13.5" thickBot="1" x14ac:dyDescent="0.25">
      <c r="A25" s="85">
        <v>3</v>
      </c>
      <c r="B25" s="86"/>
      <c r="C25" s="86"/>
      <c r="D25" s="86" t="s">
        <v>111</v>
      </c>
      <c r="E25" s="87"/>
      <c r="F25" s="88"/>
      <c r="G25" s="89"/>
      <c r="H25" s="89"/>
      <c r="I25" s="97"/>
    </row>
    <row r="26" spans="1:13" ht="25.5" x14ac:dyDescent="0.2">
      <c r="A26" s="42" t="s">
        <v>103</v>
      </c>
      <c r="B26" s="42" t="s">
        <v>87</v>
      </c>
      <c r="C26" s="42">
        <v>37595</v>
      </c>
      <c r="D26" s="59" t="s">
        <v>113</v>
      </c>
      <c r="E26" s="43" t="s">
        <v>134</v>
      </c>
      <c r="F26" s="60">
        <v>240</v>
      </c>
      <c r="G26" s="61">
        <v>1.99</v>
      </c>
      <c r="H26" s="84">
        <v>2.41</v>
      </c>
      <c r="I26" s="95">
        <v>578.40000000000009</v>
      </c>
      <c r="L26" s="76"/>
      <c r="M26" s="62"/>
    </row>
    <row r="27" spans="1:13" ht="12.75" customHeight="1" x14ac:dyDescent="0.2">
      <c r="A27" s="42" t="s">
        <v>104</v>
      </c>
      <c r="B27" s="42" t="s">
        <v>87</v>
      </c>
      <c r="C27" s="42">
        <v>43651</v>
      </c>
      <c r="D27" s="59" t="s">
        <v>112</v>
      </c>
      <c r="E27" s="43" t="s">
        <v>134</v>
      </c>
      <c r="F27" s="60">
        <v>90</v>
      </c>
      <c r="G27" s="61">
        <v>8.6</v>
      </c>
      <c r="H27" s="84">
        <v>10.42</v>
      </c>
      <c r="I27" s="95">
        <v>937.8</v>
      </c>
      <c r="L27" s="76"/>
      <c r="M27" s="62"/>
    </row>
    <row r="28" spans="1:13" ht="12.75" customHeight="1" x14ac:dyDescent="0.2">
      <c r="A28" s="42" t="s">
        <v>105</v>
      </c>
      <c r="B28" s="42" t="s">
        <v>89</v>
      </c>
      <c r="C28" s="42">
        <v>88316</v>
      </c>
      <c r="D28" s="59" t="s">
        <v>135</v>
      </c>
      <c r="E28" s="43" t="s">
        <v>93</v>
      </c>
      <c r="F28" s="60">
        <v>32</v>
      </c>
      <c r="G28" s="61">
        <v>22.58</v>
      </c>
      <c r="H28" s="84">
        <v>27.36</v>
      </c>
      <c r="I28" s="95">
        <v>875.52</v>
      </c>
      <c r="L28" s="76"/>
      <c r="M28" s="62"/>
    </row>
    <row r="29" spans="1:13" ht="12.75" customHeight="1" x14ac:dyDescent="0.2">
      <c r="A29" s="42" t="s">
        <v>106</v>
      </c>
      <c r="B29" s="42" t="s">
        <v>89</v>
      </c>
      <c r="C29" s="42">
        <v>88309</v>
      </c>
      <c r="D29" s="59" t="s">
        <v>136</v>
      </c>
      <c r="E29" s="43" t="s">
        <v>93</v>
      </c>
      <c r="F29" s="60">
        <v>32</v>
      </c>
      <c r="G29" s="61">
        <v>30.87</v>
      </c>
      <c r="H29" s="84">
        <v>37.409999999999997</v>
      </c>
      <c r="I29" s="95">
        <v>1197.1199999999999</v>
      </c>
      <c r="L29" s="76"/>
      <c r="M29" s="62"/>
    </row>
    <row r="30" spans="1:13" ht="13.5" customHeight="1" thickBot="1" x14ac:dyDescent="0.25">
      <c r="A30" s="129" t="s">
        <v>137</v>
      </c>
      <c r="B30" s="130"/>
      <c r="C30" s="130"/>
      <c r="D30" s="130"/>
      <c r="E30" s="130"/>
      <c r="F30" s="130"/>
      <c r="G30" s="130"/>
      <c r="H30" s="131"/>
      <c r="I30" s="96">
        <v>3588.84</v>
      </c>
      <c r="M30" s="63"/>
    </row>
    <row r="31" spans="1:13" ht="13.5" thickBot="1" x14ac:dyDescent="0.25">
      <c r="A31" s="128"/>
      <c r="B31" s="128"/>
      <c r="C31" s="128"/>
      <c r="D31" s="128"/>
      <c r="E31" s="128"/>
      <c r="F31" s="128"/>
      <c r="G31" s="128"/>
      <c r="H31" s="128"/>
      <c r="I31" s="128"/>
    </row>
    <row r="32" spans="1:13" x14ac:dyDescent="0.2">
      <c r="A32" s="132" t="s">
        <v>90</v>
      </c>
      <c r="B32" s="132"/>
      <c r="C32" s="132"/>
      <c r="D32" s="132"/>
      <c r="E32" s="132"/>
      <c r="F32" s="132"/>
      <c r="G32" s="132"/>
      <c r="H32" s="133"/>
      <c r="I32" s="98">
        <v>59364.379199999996</v>
      </c>
    </row>
    <row r="33" spans="1:13" x14ac:dyDescent="0.2">
      <c r="A33" s="47"/>
      <c r="B33" s="47"/>
      <c r="C33" s="47"/>
      <c r="D33" s="64"/>
      <c r="E33" s="47"/>
      <c r="F33" s="66"/>
      <c r="G33" s="65"/>
      <c r="H33" s="65"/>
      <c r="I33" s="99"/>
    </row>
    <row r="34" spans="1:13" x14ac:dyDescent="0.2">
      <c r="E34" s="112">
        <v>45544</v>
      </c>
      <c r="F34" s="112"/>
      <c r="G34" s="112"/>
      <c r="H34" s="112"/>
      <c r="I34" s="112"/>
    </row>
    <row r="35" spans="1:13" x14ac:dyDescent="0.2">
      <c r="E35" s="75"/>
      <c r="F35" s="75"/>
      <c r="G35" s="78"/>
      <c r="H35" s="78"/>
      <c r="I35" s="100"/>
    </row>
    <row r="36" spans="1:13" x14ac:dyDescent="0.2">
      <c r="D36" s="69" t="s">
        <v>91</v>
      </c>
      <c r="E36" s="67"/>
      <c r="F36" s="70"/>
    </row>
    <row r="37" spans="1:13" x14ac:dyDescent="0.2">
      <c r="D37" s="67" t="s">
        <v>69</v>
      </c>
      <c r="E37" s="67"/>
      <c r="F37" s="70"/>
    </row>
    <row r="38" spans="1:13" x14ac:dyDescent="0.2">
      <c r="D38" s="69" t="s">
        <v>6</v>
      </c>
      <c r="E38" s="67"/>
      <c r="F38" s="70"/>
      <c r="M38" s="72"/>
    </row>
  </sheetData>
  <mergeCells count="12">
    <mergeCell ref="E34:I34"/>
    <mergeCell ref="A1:I2"/>
    <mergeCell ref="A5:C8"/>
    <mergeCell ref="A9:I9"/>
    <mergeCell ref="A11:I11"/>
    <mergeCell ref="A17:H17"/>
    <mergeCell ref="A18:I18"/>
    <mergeCell ref="A23:H23"/>
    <mergeCell ref="A24:I24"/>
    <mergeCell ref="A30:H30"/>
    <mergeCell ref="A31:I31"/>
    <mergeCell ref="A32:H32"/>
  </mergeCells>
  <phoneticPr fontId="3" type="noConversion"/>
  <pageMargins left="0.25" right="0.25" top="0.35" bottom="0.48" header="0.3" footer="0.17"/>
  <pageSetup paperSize="9" scale="94" fitToHeight="0" orientation="landscape" r:id="rId1"/>
  <headerFooter>
    <oddFooter>&amp;C&amp;P de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021AA-56DD-440F-9549-20EC4C15E1D6}">
  <sheetPr>
    <pageSetUpPr fitToPage="1"/>
  </sheetPr>
  <dimension ref="A1:G39"/>
  <sheetViews>
    <sheetView showGridLines="0"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4.7109375" bestFit="1" customWidth="1"/>
    <col min="3" max="3" width="53.7109375" customWidth="1"/>
    <col min="6" max="6" width="11.42578125" bestFit="1" customWidth="1"/>
    <col min="7" max="7" width="13.85546875" bestFit="1" customWidth="1"/>
  </cols>
  <sheetData>
    <row r="1" spans="1:7" ht="13.5" thickBot="1" x14ac:dyDescent="0.25"/>
    <row r="2" spans="1:7" ht="13.5" thickBot="1" x14ac:dyDescent="0.25">
      <c r="A2" s="141" t="s">
        <v>126</v>
      </c>
      <c r="B2" s="142"/>
      <c r="C2" s="142"/>
      <c r="D2" s="142"/>
      <c r="E2" s="142"/>
      <c r="F2" s="142"/>
      <c r="G2" s="143"/>
    </row>
    <row r="4" spans="1:7" x14ac:dyDescent="0.2">
      <c r="A4" s="134" t="s">
        <v>114</v>
      </c>
      <c r="B4" s="135"/>
      <c r="C4" s="135"/>
      <c r="D4" s="135"/>
      <c r="E4" s="135"/>
      <c r="F4" s="135"/>
      <c r="G4" s="135"/>
    </row>
    <row r="5" spans="1:7" ht="45" customHeight="1" x14ac:dyDescent="0.2">
      <c r="A5" s="144" t="s">
        <v>125</v>
      </c>
      <c r="B5" s="144"/>
      <c r="C5" s="144"/>
      <c r="D5" s="144"/>
      <c r="E5" s="144"/>
      <c r="F5" s="144"/>
      <c r="G5" s="144"/>
    </row>
    <row r="6" spans="1:7" ht="5.25" customHeight="1" thickBot="1" x14ac:dyDescent="0.25"/>
    <row r="7" spans="1:7" ht="13.5" thickBot="1" x14ac:dyDescent="0.25">
      <c r="A7" s="56" t="s">
        <v>77</v>
      </c>
      <c r="B7" s="56" t="s">
        <v>79</v>
      </c>
      <c r="C7" s="56" t="s">
        <v>80</v>
      </c>
      <c r="D7" s="56" t="s">
        <v>81</v>
      </c>
      <c r="E7" s="57" t="s">
        <v>82</v>
      </c>
      <c r="F7" s="58" t="s">
        <v>95</v>
      </c>
      <c r="G7" s="104" t="s">
        <v>143</v>
      </c>
    </row>
    <row r="8" spans="1:7" x14ac:dyDescent="0.2">
      <c r="A8" s="110">
        <v>1</v>
      </c>
      <c r="B8" s="42">
        <v>43624</v>
      </c>
      <c r="C8" s="59" t="s">
        <v>142</v>
      </c>
      <c r="D8" s="59" t="s">
        <v>94</v>
      </c>
      <c r="E8" s="109">
        <v>0.22850000000000001</v>
      </c>
      <c r="F8" s="111" t="s">
        <v>138</v>
      </c>
      <c r="G8" s="106">
        <v>7.53</v>
      </c>
    </row>
    <row r="10" spans="1:7" ht="12.75" customHeight="1" x14ac:dyDescent="0.2">
      <c r="A10" s="137" t="s">
        <v>115</v>
      </c>
      <c r="B10" s="138"/>
      <c r="C10" s="138"/>
      <c r="D10" s="138"/>
      <c r="E10" s="138"/>
      <c r="F10" s="139"/>
      <c r="G10" s="108">
        <f>SUM(G8:G8)</f>
        <v>7.53</v>
      </c>
    </row>
    <row r="13" spans="1:7" x14ac:dyDescent="0.2">
      <c r="A13" s="134" t="s">
        <v>118</v>
      </c>
      <c r="B13" s="135"/>
      <c r="C13" s="135"/>
      <c r="D13" s="135"/>
      <c r="E13" s="135"/>
      <c r="F13" s="135"/>
      <c r="G13" s="135"/>
    </row>
    <row r="14" spans="1:7" x14ac:dyDescent="0.2">
      <c r="A14" s="136" t="s">
        <v>116</v>
      </c>
      <c r="B14" s="136"/>
      <c r="C14" s="136"/>
      <c r="D14" s="136"/>
      <c r="E14" s="136"/>
      <c r="F14" s="136"/>
      <c r="G14" s="136"/>
    </row>
    <row r="15" spans="1:7" ht="5.25" customHeight="1" thickBot="1" x14ac:dyDescent="0.25"/>
    <row r="16" spans="1:7" ht="13.5" thickBot="1" x14ac:dyDescent="0.25">
      <c r="A16" s="56" t="s">
        <v>77</v>
      </c>
      <c r="B16" s="56" t="s">
        <v>79</v>
      </c>
      <c r="C16" s="56" t="s">
        <v>80</v>
      </c>
      <c r="D16" s="56" t="s">
        <v>81</v>
      </c>
      <c r="E16" s="57" t="s">
        <v>82</v>
      </c>
      <c r="F16" s="58" t="s">
        <v>95</v>
      </c>
      <c r="G16" s="104" t="s">
        <v>144</v>
      </c>
    </row>
    <row r="17" spans="1:7" x14ac:dyDescent="0.2">
      <c r="A17" s="105">
        <v>1</v>
      </c>
      <c r="B17" s="42">
        <v>88310</v>
      </c>
      <c r="C17" s="59" t="s">
        <v>139</v>
      </c>
      <c r="D17" s="59" t="s">
        <v>93</v>
      </c>
      <c r="E17" s="109">
        <v>0.16309999999999999</v>
      </c>
      <c r="F17" s="111" t="s">
        <v>140</v>
      </c>
      <c r="G17" s="106">
        <v>5.28</v>
      </c>
    </row>
    <row r="18" spans="1:7" x14ac:dyDescent="0.2">
      <c r="A18" s="107">
        <v>2</v>
      </c>
      <c r="B18" s="42">
        <v>88316</v>
      </c>
      <c r="C18" s="59" t="s">
        <v>135</v>
      </c>
      <c r="D18" s="59" t="s">
        <v>93</v>
      </c>
      <c r="E18" s="109">
        <v>5.4399999999999997E-2</v>
      </c>
      <c r="F18" s="111" t="s">
        <v>141</v>
      </c>
      <c r="G18" s="106">
        <v>1.22</v>
      </c>
    </row>
    <row r="20" spans="1:7" ht="12.75" customHeight="1" x14ac:dyDescent="0.2">
      <c r="A20" s="137" t="s">
        <v>122</v>
      </c>
      <c r="B20" s="138"/>
      <c r="C20" s="138"/>
      <c r="D20" s="138"/>
      <c r="E20" s="138"/>
      <c r="F20" s="139"/>
      <c r="G20" s="108">
        <f>SUM(G17:G18)</f>
        <v>6.5</v>
      </c>
    </row>
    <row r="23" spans="1:7" x14ac:dyDescent="0.2">
      <c r="A23" s="134" t="s">
        <v>121</v>
      </c>
      <c r="B23" s="135"/>
      <c r="C23" s="135"/>
      <c r="D23" s="135"/>
      <c r="E23" s="135"/>
      <c r="F23" s="135"/>
      <c r="G23" s="135"/>
    </row>
    <row r="24" spans="1:7" x14ac:dyDescent="0.2">
      <c r="A24" s="136" t="s">
        <v>119</v>
      </c>
      <c r="B24" s="136"/>
      <c r="C24" s="136"/>
      <c r="D24" s="136"/>
      <c r="E24" s="136"/>
      <c r="F24" s="136"/>
      <c r="G24" s="136"/>
    </row>
    <row r="25" spans="1:7" ht="5.25" customHeight="1" thickBot="1" x14ac:dyDescent="0.25"/>
    <row r="26" spans="1:7" ht="13.5" thickBot="1" x14ac:dyDescent="0.25">
      <c r="A26" s="56" t="s">
        <v>77</v>
      </c>
      <c r="B26" s="56" t="s">
        <v>79</v>
      </c>
      <c r="C26" s="56" t="s">
        <v>80</v>
      </c>
      <c r="D26" s="56" t="s">
        <v>81</v>
      </c>
      <c r="E26" s="57" t="s">
        <v>82</v>
      </c>
      <c r="F26" s="58" t="s">
        <v>95</v>
      </c>
      <c r="G26" s="104" t="s">
        <v>143</v>
      </c>
    </row>
    <row r="27" spans="1:7" x14ac:dyDescent="0.2">
      <c r="A27" s="105">
        <v>1</v>
      </c>
      <c r="B27" s="42">
        <v>88310</v>
      </c>
      <c r="C27" s="59" t="s">
        <v>139</v>
      </c>
      <c r="D27" s="59" t="s">
        <v>93</v>
      </c>
      <c r="E27" s="109">
        <v>0.22700000000000001</v>
      </c>
      <c r="F27" s="111" t="s">
        <v>140</v>
      </c>
      <c r="G27" s="106">
        <v>7.35</v>
      </c>
    </row>
    <row r="28" spans="1:7" x14ac:dyDescent="0.2">
      <c r="A28" s="107">
        <v>2</v>
      </c>
      <c r="B28" s="42">
        <v>88316</v>
      </c>
      <c r="C28" s="59" t="s">
        <v>135</v>
      </c>
      <c r="D28" s="59" t="s">
        <v>93</v>
      </c>
      <c r="E28" s="109">
        <v>7.5700000000000003E-2</v>
      </c>
      <c r="F28" s="111" t="s">
        <v>141</v>
      </c>
      <c r="G28" s="106">
        <v>1.7</v>
      </c>
    </row>
    <row r="30" spans="1:7" ht="12.75" customHeight="1" x14ac:dyDescent="0.2">
      <c r="A30" s="137" t="s">
        <v>123</v>
      </c>
      <c r="B30" s="138"/>
      <c r="C30" s="138"/>
      <c r="D30" s="138"/>
      <c r="E30" s="138"/>
      <c r="F30" s="139"/>
      <c r="G30" s="108">
        <f>SUM(G27:G28)</f>
        <v>9.0499999999999989</v>
      </c>
    </row>
    <row r="34" spans="3:7" x14ac:dyDescent="0.2">
      <c r="C34" s="140">
        <v>45517</v>
      </c>
      <c r="D34" s="140"/>
      <c r="E34" s="140"/>
      <c r="F34" s="140"/>
      <c r="G34" s="140"/>
    </row>
    <row r="37" spans="3:7" x14ac:dyDescent="0.2">
      <c r="C37" s="103" t="s">
        <v>91</v>
      </c>
    </row>
    <row r="38" spans="3:7" x14ac:dyDescent="0.2">
      <c r="C38" s="103" t="s">
        <v>69</v>
      </c>
    </row>
    <row r="39" spans="3:7" x14ac:dyDescent="0.2">
      <c r="C39" s="103" t="s">
        <v>6</v>
      </c>
    </row>
  </sheetData>
  <mergeCells count="11">
    <mergeCell ref="A23:G23"/>
    <mergeCell ref="A24:G24"/>
    <mergeCell ref="A30:F30"/>
    <mergeCell ref="C34:G34"/>
    <mergeCell ref="A2:G2"/>
    <mergeCell ref="A4:G4"/>
    <mergeCell ref="A5:G5"/>
    <mergeCell ref="A10:F10"/>
    <mergeCell ref="A13:G13"/>
    <mergeCell ref="A14:G14"/>
    <mergeCell ref="A20:F20"/>
  </mergeCells>
  <pageMargins left="0.511811024" right="0.511811024" top="0.78740157499999996" bottom="0.78740157499999996" header="0.31496062000000002" footer="0.31496062000000002"/>
  <pageSetup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82"/>
  <sheetViews>
    <sheetView showGridLines="0" topLeftCell="A10" zoomScale="120" workbookViewId="0">
      <selection activeCell="G14" sqref="G14:I14"/>
    </sheetView>
  </sheetViews>
  <sheetFormatPr defaultColWidth="3.7109375" defaultRowHeight="12.75" x14ac:dyDescent="0.2"/>
  <cols>
    <col min="1" max="1" width="3.7109375" style="1" customWidth="1"/>
    <col min="2" max="5" width="4.28515625" style="1" customWidth="1"/>
    <col min="6" max="6" width="9.7109375" style="1" customWidth="1"/>
    <col min="7" max="7" width="7.85546875" style="1" customWidth="1"/>
    <col min="8" max="8" width="8.85546875" style="1" customWidth="1"/>
    <col min="9" max="9" width="7.85546875" style="1" customWidth="1"/>
    <col min="10" max="10" width="8.5703125" style="1" customWidth="1"/>
    <col min="11" max="12" width="3.42578125" style="1" customWidth="1"/>
    <col min="13" max="13" width="2.85546875" style="1" customWidth="1"/>
    <col min="14" max="15" width="2.7109375" style="1" customWidth="1"/>
    <col min="16" max="16" width="2.85546875" style="1" customWidth="1"/>
    <col min="17" max="18" width="2.7109375" style="1" customWidth="1"/>
    <col min="19" max="19" width="3" style="1" customWidth="1"/>
    <col min="20" max="20" width="10" style="2" customWidth="1"/>
    <col min="21" max="26" width="3.7109375" style="1" customWidth="1"/>
    <col min="27" max="27" width="10.85546875" style="1" hidden="1" customWidth="1"/>
    <col min="28" max="28" width="7" style="1" hidden="1" customWidth="1"/>
    <col min="29" max="16384" width="3.7109375" style="1"/>
  </cols>
  <sheetData>
    <row r="1" spans="2:41" ht="18" x14ac:dyDescent="0.25">
      <c r="B1" s="239" t="s">
        <v>10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3" spans="2:41" x14ac:dyDescent="0.2">
      <c r="B3" s="240" t="s">
        <v>4</v>
      </c>
      <c r="C3" s="241"/>
      <c r="D3" s="241"/>
      <c r="E3" s="241"/>
      <c r="F3" s="241"/>
      <c r="G3" s="242" t="s">
        <v>99</v>
      </c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4"/>
      <c r="T3" s="2" t="b">
        <f>IF(LEN(G3)&lt;6,FALSE,TRUE)</f>
        <v>1</v>
      </c>
    </row>
    <row r="4" spans="2:41" x14ac:dyDescent="0.2">
      <c r="B4" s="228" t="s">
        <v>11</v>
      </c>
      <c r="C4" s="229"/>
      <c r="D4" s="229"/>
      <c r="E4" s="229"/>
      <c r="F4" s="229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8"/>
      <c r="T4" s="2" t="b">
        <f>IF(LEN(G4)&lt;9,FALSE,TRUE)</f>
        <v>0</v>
      </c>
    </row>
    <row r="5" spans="2:41" x14ac:dyDescent="0.2">
      <c r="B5" s="228" t="s">
        <v>12</v>
      </c>
      <c r="C5" s="229"/>
      <c r="D5" s="229"/>
      <c r="E5" s="229"/>
      <c r="F5" s="229"/>
      <c r="G5" s="236" t="s">
        <v>124</v>
      </c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8"/>
      <c r="T5" s="2" t="b">
        <f>IF(LEN(G5)&lt;6,FALSE,TRUE)</f>
        <v>1</v>
      </c>
    </row>
    <row r="6" spans="2:41" x14ac:dyDescent="0.2">
      <c r="B6" s="228" t="s">
        <v>13</v>
      </c>
      <c r="C6" s="229"/>
      <c r="D6" s="229"/>
      <c r="E6" s="229"/>
      <c r="F6" s="229"/>
      <c r="G6" s="236" t="s">
        <v>100</v>
      </c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8"/>
      <c r="T6" s="2" t="b">
        <f>IF(LEN(G6)&lt;4,FALSE,TRUE)</f>
        <v>1</v>
      </c>
    </row>
    <row r="7" spans="2:41" ht="18.95" customHeight="1" x14ac:dyDescent="0.2">
      <c r="B7" s="228" t="s">
        <v>14</v>
      </c>
      <c r="C7" s="229"/>
      <c r="D7" s="229"/>
      <c r="E7" s="229"/>
      <c r="F7" s="229"/>
      <c r="G7" s="36"/>
      <c r="H7" s="37"/>
      <c r="I7" s="37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2:41" ht="18.95" customHeight="1" x14ac:dyDescent="0.2">
      <c r="B8" s="230" t="s">
        <v>15</v>
      </c>
      <c r="C8" s="231"/>
      <c r="D8" s="231"/>
      <c r="E8" s="231"/>
      <c r="F8" s="231"/>
      <c r="G8" s="38"/>
      <c r="H8" s="39"/>
      <c r="I8" s="39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2:41" ht="18.95" customHeight="1" x14ac:dyDescent="0.2">
      <c r="B9" s="234" t="s">
        <v>64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3">
        <v>1</v>
      </c>
      <c r="S9" s="233"/>
    </row>
    <row r="10" spans="2:41" ht="18.95" customHeight="1" x14ac:dyDescent="0.2">
      <c r="B10" s="234" t="s">
        <v>65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5">
        <v>0.04</v>
      </c>
      <c r="S10" s="235"/>
    </row>
    <row r="11" spans="2:41" ht="24.95" customHeight="1" thickBot="1" x14ac:dyDescent="0.25">
      <c r="B11" s="232" t="str">
        <f>IF(OR(T3=FALSE,T4=FALSE,T5=FALSE,T6=FALSE),("Atenção - Não esqueça de preencher o(s) campo(s): -" &amp; IF(T3=FALSE," TOMADOR -","") &amp; IF(T4=FALSE," Nº DO CONTRATO -","") &amp; IF(T5=FALSE," NOME DA OBRA -","") &amp; IF(T6=FALSE," MUNICÍPIO ONDE SE LOCALIZA A OBRA -","")  &amp; ""),".")</f>
        <v>Atenção - Não esqueça de preencher o(s) campo(s): - Nº DO CONTRATO -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spans="2:41" ht="35.25" customHeight="1" x14ac:dyDescent="0.2">
      <c r="B12" s="212" t="s">
        <v>16</v>
      </c>
      <c r="C12" s="213"/>
      <c r="D12" s="213"/>
      <c r="E12" s="213"/>
      <c r="F12" s="213"/>
      <c r="G12" s="216" t="s">
        <v>17</v>
      </c>
      <c r="H12" s="217"/>
      <c r="I12" s="218"/>
      <c r="J12" s="2"/>
      <c r="K12" s="222" t="s">
        <v>18</v>
      </c>
      <c r="L12" s="223"/>
      <c r="M12" s="223"/>
      <c r="N12" s="223"/>
      <c r="O12" s="223"/>
      <c r="P12" s="223"/>
      <c r="Q12" s="223"/>
      <c r="R12" s="223"/>
      <c r="S12" s="22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2:41" ht="21.75" customHeight="1" x14ac:dyDescent="0.2">
      <c r="B13" s="214"/>
      <c r="C13" s="215"/>
      <c r="D13" s="215"/>
      <c r="E13" s="215"/>
      <c r="F13" s="215"/>
      <c r="G13" s="219"/>
      <c r="H13" s="220"/>
      <c r="I13" s="221"/>
      <c r="J13" s="2"/>
      <c r="K13" s="225" t="s">
        <v>19</v>
      </c>
      <c r="L13" s="226"/>
      <c r="M13" s="226"/>
      <c r="N13" s="226" t="s">
        <v>20</v>
      </c>
      <c r="O13" s="226"/>
      <c r="P13" s="226"/>
      <c r="Q13" s="226" t="s">
        <v>21</v>
      </c>
      <c r="R13" s="226"/>
      <c r="S13" s="227"/>
    </row>
    <row r="14" spans="2:41" ht="16.5" customHeight="1" x14ac:dyDescent="0.2">
      <c r="B14" s="204" t="s">
        <v>22</v>
      </c>
      <c r="C14" s="205"/>
      <c r="D14" s="205"/>
      <c r="E14" s="205"/>
      <c r="F14" s="205"/>
      <c r="G14" s="206">
        <v>3</v>
      </c>
      <c r="H14" s="207"/>
      <c r="I14" s="208"/>
      <c r="J14"/>
      <c r="K14" s="192">
        <f>CHOOSE(Plan4!$B$17,Plan4!C6,Plan4!D6,Plan4!E6,Plan4!F6,Plan4!G6,Plan4!H6)</f>
        <v>3</v>
      </c>
      <c r="L14" s="184"/>
      <c r="M14" s="184"/>
      <c r="N14" s="184">
        <f>CHOOSE(Plan4!$B$17,Plan4!I6,Plan4!J6,Plan4!K6,Plan4!L6,Plan4!M6,Plan4!N6)</f>
        <v>4</v>
      </c>
      <c r="O14" s="184"/>
      <c r="P14" s="184"/>
      <c r="Q14" s="184">
        <f>CHOOSE(Plan4!$B$17,Plan4!O6,Plan4!P6,Plan4!Q6,Plan4!R6,Plan4!S6,Plan4!T6)</f>
        <v>5.5</v>
      </c>
      <c r="R14" s="184"/>
      <c r="S14" s="185"/>
      <c r="T14" s="40" t="str">
        <f t="shared" ref="T14:T20" si="0">IF(G14&lt;K14," Atenção",IF(G14&gt;Q14,"Atenção","OK"))</f>
        <v>OK</v>
      </c>
      <c r="U14" s="2"/>
    </row>
    <row r="15" spans="2:41" ht="16.5" customHeight="1" x14ac:dyDescent="0.2">
      <c r="B15" s="202" t="s">
        <v>23</v>
      </c>
      <c r="C15" s="203"/>
      <c r="D15" s="203"/>
      <c r="E15" s="203"/>
      <c r="F15" s="203"/>
      <c r="G15" s="189">
        <v>0.8</v>
      </c>
      <c r="H15" s="190"/>
      <c r="I15" s="191"/>
      <c r="J15"/>
      <c r="K15" s="192">
        <f>CHOOSE(Plan4!$B$17,Plan4!C7,Plan4!D7,Plan4!E7,Plan4!F7,Plan4!G7,Plan4!H7)</f>
        <v>0.8</v>
      </c>
      <c r="L15" s="184"/>
      <c r="M15" s="184"/>
      <c r="N15" s="184">
        <f>CHOOSE(Plan4!$B$17,Plan4!I7,Plan4!J7,Plan4!K7,Plan4!L7,Plan4!M7,Plan4!N7)</f>
        <v>0.8</v>
      </c>
      <c r="O15" s="184"/>
      <c r="P15" s="184"/>
      <c r="Q15" s="184">
        <f>CHOOSE(Plan4!$B$17,Plan4!O7,Plan4!P7,Plan4!Q7,Plan4!R7,Plan4!S7,Plan4!T7)</f>
        <v>1</v>
      </c>
      <c r="R15" s="184"/>
      <c r="S15" s="185"/>
      <c r="T15" s="40" t="str">
        <f t="shared" si="0"/>
        <v>OK</v>
      </c>
    </row>
    <row r="16" spans="2:41" ht="16.5" customHeight="1" x14ac:dyDescent="0.2">
      <c r="B16" s="202" t="s">
        <v>24</v>
      </c>
      <c r="C16" s="203"/>
      <c r="D16" s="203"/>
      <c r="E16" s="203"/>
      <c r="F16" s="203"/>
      <c r="G16" s="189">
        <v>1</v>
      </c>
      <c r="H16" s="190"/>
      <c r="I16" s="191"/>
      <c r="J16"/>
      <c r="K16" s="192">
        <f>CHOOSE(Plan4!$B$17,Plan4!C8,Plan4!D8,Plan4!E8,Plan4!F8,Plan4!G8,Plan4!H8)</f>
        <v>0.97</v>
      </c>
      <c r="L16" s="184"/>
      <c r="M16" s="184"/>
      <c r="N16" s="184">
        <f>CHOOSE(Plan4!$B$17,Plan4!I8,Plan4!J8,Plan4!K8,Plan4!L8,Plan4!M8,Plan4!N8)</f>
        <v>1.27</v>
      </c>
      <c r="O16" s="184"/>
      <c r="P16" s="184"/>
      <c r="Q16" s="184">
        <f>CHOOSE(Plan4!$B$17,Plan4!O8,Plan4!P8,Plan4!Q8,Plan4!R8,Plan4!S8,Plan4!T8)</f>
        <v>1.27</v>
      </c>
      <c r="R16" s="184"/>
      <c r="S16" s="185"/>
      <c r="T16" s="40" t="str">
        <f t="shared" si="0"/>
        <v>OK</v>
      </c>
    </row>
    <row r="17" spans="1:22" ht="16.5" customHeight="1" x14ac:dyDescent="0.2">
      <c r="B17" s="202" t="s">
        <v>25</v>
      </c>
      <c r="C17" s="203"/>
      <c r="D17" s="203"/>
      <c r="E17" s="203"/>
      <c r="F17" s="203"/>
      <c r="G17" s="189">
        <v>0.6</v>
      </c>
      <c r="H17" s="190"/>
      <c r="I17" s="191"/>
      <c r="J17"/>
      <c r="K17" s="192">
        <f>CHOOSE(Plan4!$B$17,Plan4!C9,Plan4!D9,Plan4!E9,Plan4!F9,Plan4!G9,Plan4!H9)</f>
        <v>0.59</v>
      </c>
      <c r="L17" s="184"/>
      <c r="M17" s="184"/>
      <c r="N17" s="184">
        <f>CHOOSE(Plan4!$B$17,Plan4!I9,Plan4!J9,Plan4!K9,Plan4!L9,Plan4!M9,Plan4!N9)</f>
        <v>1.23</v>
      </c>
      <c r="O17" s="184"/>
      <c r="P17" s="184"/>
      <c r="Q17" s="184">
        <f>CHOOSE(Plan4!$B$17,Plan4!O9,Plan4!P9,Plan4!Q9,Plan4!R9,Plan4!S9,Plan4!T9)</f>
        <v>1.39</v>
      </c>
      <c r="R17" s="184"/>
      <c r="S17" s="185"/>
      <c r="T17" s="40" t="str">
        <f t="shared" si="0"/>
        <v>OK</v>
      </c>
    </row>
    <row r="18" spans="1:22" ht="16.5" customHeight="1" x14ac:dyDescent="0.2">
      <c r="B18" s="202" t="s">
        <v>26</v>
      </c>
      <c r="C18" s="203"/>
      <c r="D18" s="203"/>
      <c r="E18" s="203"/>
      <c r="F18" s="203"/>
      <c r="G18" s="189">
        <v>6.17</v>
      </c>
      <c r="H18" s="190"/>
      <c r="I18" s="191"/>
      <c r="J18"/>
      <c r="K18" s="192">
        <f>CHOOSE(Plan4!$B$17,Plan4!C10,Plan4!D10,Plan4!E10,Plan4!F10,Plan4!G10,Plan4!H10)</f>
        <v>6.16</v>
      </c>
      <c r="L18" s="184"/>
      <c r="M18" s="184"/>
      <c r="N18" s="184">
        <f>CHOOSE(Plan4!$B$17,Plan4!I10,Plan4!J10,Plan4!K10,Plan4!L10,Plan4!M10,Plan4!N10)</f>
        <v>7.4</v>
      </c>
      <c r="O18" s="184"/>
      <c r="P18" s="184"/>
      <c r="Q18" s="184">
        <f>CHOOSE(Plan4!$B$17,Plan4!O10,Plan4!P10,Plan4!Q10,Plan4!R10,Plan4!S10,Plan4!T10)</f>
        <v>8.9600000000000009</v>
      </c>
      <c r="R18" s="184"/>
      <c r="S18" s="185"/>
      <c r="T18" s="40" t="str">
        <f t="shared" si="0"/>
        <v>OK</v>
      </c>
    </row>
    <row r="19" spans="1:22" ht="16.5" customHeight="1" x14ac:dyDescent="0.25">
      <c r="B19" s="187" t="s">
        <v>27</v>
      </c>
      <c r="C19" s="188"/>
      <c r="D19" s="188"/>
      <c r="E19" s="188"/>
      <c r="F19" s="188"/>
      <c r="G19" s="189">
        <v>0.65</v>
      </c>
      <c r="H19" s="190"/>
      <c r="I19" s="191"/>
      <c r="J19"/>
      <c r="K19" s="192">
        <f>CHOOSE(Plan4!$B$17,Plan4!C11,Plan4!D11,Plan4!E11,Plan4!F11,Plan4!G11,Plan4!H11)</f>
        <v>0.65</v>
      </c>
      <c r="L19" s="184"/>
      <c r="M19" s="184"/>
      <c r="N19" s="184">
        <f>CHOOSE(Plan4!$B$17,Plan4!I11,Plan4!J11,Plan4!K11,Plan4!L11,Plan4!M11,Plan4!N11)</f>
        <v>0.65</v>
      </c>
      <c r="O19" s="184"/>
      <c r="P19" s="184"/>
      <c r="Q19" s="184">
        <f>CHOOSE(Plan4!$B$17,Plan4!O11,Plan4!P11,Plan4!Q11,Plan4!R11,Plan4!S11,Plan4!T11)</f>
        <v>0.65</v>
      </c>
      <c r="R19" s="184"/>
      <c r="S19" s="185"/>
      <c r="T19" s="40" t="str">
        <f t="shared" si="0"/>
        <v>OK</v>
      </c>
      <c r="U19" s="4"/>
      <c r="V19" s="4"/>
    </row>
    <row r="20" spans="1:22" ht="16.5" customHeight="1" x14ac:dyDescent="0.2">
      <c r="B20" s="187" t="s">
        <v>28</v>
      </c>
      <c r="C20" s="188"/>
      <c r="D20" s="188"/>
      <c r="E20" s="188"/>
      <c r="F20" s="188"/>
      <c r="G20" s="189">
        <v>3</v>
      </c>
      <c r="H20" s="190"/>
      <c r="I20" s="191"/>
      <c r="J20"/>
      <c r="K20" s="192">
        <f>CHOOSE(Plan4!$B$17,Plan4!C12,Plan4!D12,Plan4!E12,Plan4!F12,Plan4!G12,Plan4!H12)</f>
        <v>3</v>
      </c>
      <c r="L20" s="184"/>
      <c r="M20" s="184"/>
      <c r="N20" s="184">
        <f>CHOOSE(Plan4!$B$17,Plan4!I12,Plan4!J12,Plan4!K12,Plan4!L12,Plan4!M12,Plan4!N12)</f>
        <v>3</v>
      </c>
      <c r="O20" s="184"/>
      <c r="P20" s="184"/>
      <c r="Q20" s="184">
        <f>CHOOSE(Plan4!$B$17,Plan4!O12,Plan4!P12,Plan4!Q12,Plan4!R12,Plan4!S12,Plan4!T12)</f>
        <v>3</v>
      </c>
      <c r="R20" s="184"/>
      <c r="S20" s="185"/>
      <c r="T20" s="40" t="str">
        <f t="shared" si="0"/>
        <v>OK</v>
      </c>
      <c r="U20" s="2"/>
    </row>
    <row r="21" spans="1:22" ht="16.5" customHeight="1" x14ac:dyDescent="0.2">
      <c r="B21" s="187" t="s">
        <v>29</v>
      </c>
      <c r="C21" s="188"/>
      <c r="D21" s="188"/>
      <c r="E21" s="188"/>
      <c r="F21" s="188"/>
      <c r="G21" s="209">
        <f>R9*R10*100</f>
        <v>4</v>
      </c>
      <c r="H21" s="210"/>
      <c r="I21" s="211"/>
      <c r="J21"/>
      <c r="K21" s="179">
        <f>CHOOSE(Plan4!$B$17,Plan4!C13,Plan4!D13,Plan4!E13,Plan4!F13,Plan4!G13,Plan4!H13)</f>
        <v>2</v>
      </c>
      <c r="L21" s="177"/>
      <c r="M21" s="177"/>
      <c r="N21" s="177">
        <f>CHOOSE(Plan4!$B$17,Plan4!I13,Plan4!J13,Plan4!K13,Plan4!L13,Plan4!M13,Plan4!N13)</f>
        <v>2</v>
      </c>
      <c r="O21" s="177"/>
      <c r="P21" s="177"/>
      <c r="Q21" s="177">
        <f>CHOOSE(Plan4!$B$17,Plan4!O13,Plan4!P13,Plan4!Q13,Plan4!R13,Plan4!S13,Plan4!T13)</f>
        <v>5</v>
      </c>
      <c r="R21" s="177"/>
      <c r="S21" s="178"/>
      <c r="T21"/>
      <c r="U21" s="2"/>
    </row>
    <row r="22" spans="1:22" ht="16.5" customHeight="1" thickBot="1" x14ac:dyDescent="0.25">
      <c r="B22" s="152" t="s">
        <v>30</v>
      </c>
      <c r="C22" s="153"/>
      <c r="D22" s="153"/>
      <c r="E22" s="153"/>
      <c r="F22" s="153"/>
      <c r="G22" s="154">
        <f>IF(Plan4!B26=1,4.5,0)</f>
        <v>0</v>
      </c>
      <c r="H22" s="155"/>
      <c r="I22" s="156"/>
      <c r="J22" s="2"/>
      <c r="K22" s="186"/>
      <c r="L22" s="186"/>
      <c r="M22" s="186"/>
      <c r="N22" s="186"/>
      <c r="O22" s="186"/>
      <c r="P22" s="186"/>
      <c r="Q22" s="186"/>
      <c r="R22" s="186"/>
      <c r="S22" s="186"/>
    </row>
    <row r="23" spans="1:22" ht="26.25" customHeight="1" thickBot="1" x14ac:dyDescent="0.25">
      <c r="B23" s="196" t="s">
        <v>31</v>
      </c>
      <c r="C23" s="197"/>
      <c r="D23" s="197"/>
      <c r="E23" s="197"/>
      <c r="F23" s="198"/>
      <c r="G23" s="199">
        <f>TRUNC((((((1+G14/100+G15/100+G16/100)*(1+G17/100)*(1+G18/100))/(1-(G19/100+G20/100+G21/100+G22/100)))-1)*100),2)</f>
        <v>21.2</v>
      </c>
      <c r="H23" s="200"/>
      <c r="I23" s="201"/>
      <c r="J23" s="2"/>
      <c r="K23" s="5"/>
      <c r="L23" s="6"/>
      <c r="M23" s="6"/>
      <c r="N23" s="6"/>
      <c r="O23" s="6"/>
      <c r="P23" s="6"/>
      <c r="Q23" s="6"/>
      <c r="R23" s="6"/>
      <c r="S23" s="7"/>
    </row>
    <row r="24" spans="1:22" ht="15" customHeight="1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2" ht="30.75" customHeight="1" x14ac:dyDescent="0.2">
      <c r="B25" s="164" t="s">
        <v>32</v>
      </c>
      <c r="C25" s="165"/>
      <c r="D25" s="165"/>
      <c r="E25" s="165"/>
      <c r="F25" s="165"/>
      <c r="G25" s="165"/>
      <c r="H25" s="165"/>
      <c r="I25" s="166"/>
      <c r="J25" s="8"/>
      <c r="K25" s="167" t="s">
        <v>33</v>
      </c>
      <c r="L25" s="168"/>
      <c r="M25" s="168"/>
      <c r="N25" s="168"/>
      <c r="O25" s="168"/>
      <c r="P25" s="168"/>
      <c r="Q25" s="168"/>
      <c r="R25" s="168"/>
      <c r="S25" s="169"/>
    </row>
    <row r="26" spans="1:22" ht="22.5" customHeight="1" x14ac:dyDescent="0.2">
      <c r="B26" s="175" t="s">
        <v>34</v>
      </c>
      <c r="C26" s="176"/>
      <c r="D26" s="176"/>
      <c r="E26" s="176"/>
      <c r="F26" s="176"/>
      <c r="G26" s="177">
        <f>TRUNC(((((1+G14/100+G15/100+G16/100)*(1+G17/100)*(1+G18/100))/(1-(G19/100+G20/100+G21/100)))-1)*100,2)</f>
        <v>21.2</v>
      </c>
      <c r="H26" s="177"/>
      <c r="I26" s="178"/>
      <c r="J26" s="41" t="str">
        <f>IF(G26&lt;K26," Atenção",IF(G26&gt;Q26,"Atenção","OK"))</f>
        <v>OK</v>
      </c>
      <c r="K26" s="179">
        <f>CHOOSE(Plan4!$B$17,Plan4!O19,Plan4!O20,Plan4!O21,Plan4!O22,Plan4!O23,Plan4!O24)</f>
        <v>20.34</v>
      </c>
      <c r="L26" s="177"/>
      <c r="M26" s="177"/>
      <c r="N26" s="177">
        <f>CHOOSE(Plan4!$B$17,Plan4!Q19,Plan4!Q20,Plan4!Q21,Plan4!Q22,Plan4!Q23,Plan4!Q24)</f>
        <v>22.12</v>
      </c>
      <c r="O26" s="177"/>
      <c r="P26" s="177"/>
      <c r="Q26" s="177">
        <f>CHOOSE(Plan4!$B$17,Plan4!S19,Plan4!S20,Plan4!S21,Plan4!S22,Plan4!S23,Plan4!S24)</f>
        <v>25</v>
      </c>
      <c r="R26" s="177"/>
      <c r="S26" s="178"/>
    </row>
    <row r="27" spans="1:22" ht="17.25" customHeight="1" x14ac:dyDescent="0.2">
      <c r="B27" s="148" t="str">
        <f>IF(J26&lt;&gt;"OK", "O valor de BDI sem a desoneração está fora da faixa admitida no Acórdão TCU Plenária 2622/2013.",".")</f>
        <v>.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</row>
    <row r="28" spans="1:22" ht="15.75" x14ac:dyDescent="0.25">
      <c r="B28" s="149" t="s">
        <v>0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</row>
    <row r="29" spans="1:22" ht="129" customHeight="1" x14ac:dyDescent="0.2">
      <c r="B29" s="150" t="str">
        <f>"DECLARO que, de acordo com a legislação tributária do município de "&amp;G6&amp;", considerando a natureza da obra acima discriminada, para cálculo do valor de ISS a ser cobrado da empresa construtora, é aplicada a aliquota de "&amp;IF(G21="",0,G21)&amp;"% sobre o valor total da obra."&amp;"
"&amp;"
"&amp;"DECLARO que o percentual de encargos sociais utilizados no valor da mão-de-obra do orçamento são os encargos sociais praticados pelo SINAPI e/ou SICRO."&amp;"
"&amp;"
"&amp;"DECLARO que o orçamento da obra foi verificado com os custos nas duas possibilidades de CONTRIBUIÇÃO PREVIDENCIÁRIA e foi adotada a modalidade "&amp;IF(Plan4!B26=1,"COM DESONERAÇÃO"&amp;" por ser a mais adequada ao Tomador "&amp;G3&amp;".",IF(Plan4!B26=2,"SEM DESONERAÇÃO","")&amp;" por ser a mais adequada ao Tomador "&amp;G3&amp;".")</f>
        <v>DECLARO que, de acordo com a legislação tributária do município de TIGRINHOS, considerando a natureza da obra acima discriminada, para cálculo do valor de ISS a ser cobrado da empresa construtora, é aplicada a aliquota de 4% sobre o valor total da obra.
DECLARO que o percentual de encargos sociais utilizados no valor da mão-de-obra do orçamento são os encargos sociais praticados pelo SINAPI e/ou SICRO.
DECLARO que o orçamento da obra foi verificado com os custos nas duas possibilidades de CONTRIBUIÇÃO PREVIDENCIÁRIA e foi adotada a modalidade SEM DESONERAÇÃO por ser a mais adequada ao Tomador PREFEITURA MUNICIPAL DE TIGRINHOS.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22" ht="22.5" customHeight="1" x14ac:dyDescent="0.2">
      <c r="B30" s="151" t="str">
        <f>IF(OR(T34=FALSE,T35=FALSE,T37=FALSE,J41=FALSE),("Atenção - Não esqueça de preencher o(s) campo(s): -" &amp; IF(T34=FALSE," Nº DA ART/RRT -","") &amp; IF(T35=FALSE," DATA -","") &amp; IF(T37=FALSE," IDENTIFICAÇÃO DO RESPONSÁVEL TÉCNICO -","") &amp; IF(J41=FALSE," IDENTIFICAÇÃO DO TOMADOR -","") &amp; ""),".")</f>
        <v>.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</row>
    <row r="31" spans="1:22" ht="12.75" customHeight="1" x14ac:dyDescent="0.2">
      <c r="A31"/>
      <c r="B31" t="s">
        <v>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2" ht="38.25" customHeight="1" x14ac:dyDescent="0.2">
      <c r="A32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/>
    </row>
    <row r="33" spans="1:20" ht="17.100000000000001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customFormat="1" ht="20.100000000000001" customHeight="1" x14ac:dyDescent="0.2">
      <c r="B34" s="180"/>
      <c r="C34" s="181"/>
      <c r="D34" s="181"/>
      <c r="E34" s="181"/>
      <c r="F34" s="181"/>
      <c r="G34" s="181"/>
      <c r="H34" s="181"/>
      <c r="I34" s="181"/>
      <c r="J34" s="182" t="s">
        <v>98</v>
      </c>
      <c r="K34" s="182"/>
      <c r="L34" s="182"/>
      <c r="M34" s="182"/>
      <c r="N34" s="182"/>
      <c r="O34" s="182"/>
      <c r="P34" s="182"/>
      <c r="Q34" s="182"/>
      <c r="R34" s="182"/>
      <c r="S34" s="183"/>
      <c r="T34" s="2" t="b">
        <f>IF(LEN(J34)&lt;4,FALSE,TRUE)</f>
        <v>1</v>
      </c>
    </row>
    <row r="35" spans="1:20" customFormat="1" ht="14.25" customHeight="1" x14ac:dyDescent="0.2">
      <c r="B35" s="170" t="s">
        <v>6</v>
      </c>
      <c r="C35" s="171"/>
      <c r="D35" s="171"/>
      <c r="E35" s="171"/>
      <c r="F35" s="171"/>
      <c r="G35" s="171"/>
      <c r="H35" s="171"/>
      <c r="I35" s="171"/>
      <c r="J35" s="172" t="s">
        <v>7</v>
      </c>
      <c r="K35" s="173"/>
      <c r="L35" s="173"/>
      <c r="M35" s="173"/>
      <c r="N35" s="173"/>
      <c r="O35" s="173"/>
      <c r="P35" s="173"/>
      <c r="Q35" s="173"/>
      <c r="R35" s="173"/>
      <c r="S35" s="174"/>
      <c r="T35" s="2" t="b">
        <f>IF(LEN(J36)&lt;4,FALSE,TRUE)</f>
        <v>1</v>
      </c>
    </row>
    <row r="36" spans="1:20" customFormat="1" ht="12.75" customHeight="1" x14ac:dyDescent="0.2">
      <c r="B36" s="157" t="s">
        <v>69</v>
      </c>
      <c r="C36" s="158"/>
      <c r="D36" s="158"/>
      <c r="E36" s="158"/>
      <c r="F36" s="158"/>
      <c r="G36" s="158"/>
      <c r="H36" s="158"/>
      <c r="I36" s="158"/>
      <c r="J36" s="159">
        <v>45401</v>
      </c>
      <c r="K36" s="159"/>
      <c r="L36" s="159"/>
      <c r="M36" s="159"/>
      <c r="N36" s="159"/>
      <c r="O36" s="159"/>
      <c r="P36" s="159"/>
      <c r="Q36" s="159"/>
      <c r="R36" s="159"/>
      <c r="S36" s="160"/>
      <c r="T36" s="2"/>
    </row>
    <row r="37" spans="1:20" customFormat="1" ht="12.75" customHeight="1" x14ac:dyDescent="0.2">
      <c r="B37" s="161" t="s">
        <v>8</v>
      </c>
      <c r="C37" s="162"/>
      <c r="D37" s="162"/>
      <c r="E37" s="162"/>
      <c r="F37" s="162"/>
      <c r="G37" s="162"/>
      <c r="H37" s="162"/>
      <c r="I37" s="162"/>
      <c r="J37" s="162" t="s">
        <v>9</v>
      </c>
      <c r="K37" s="162"/>
      <c r="L37" s="162"/>
      <c r="M37" s="162"/>
      <c r="N37" s="162"/>
      <c r="O37" s="162"/>
      <c r="P37" s="162"/>
      <c r="Q37" s="162"/>
      <c r="R37" s="162"/>
      <c r="S37" s="163"/>
      <c r="T37" s="2" t="b">
        <f>IF(LEN(B36)&lt;4,FALSE,TRUE)</f>
        <v>1</v>
      </c>
    </row>
    <row r="38" spans="1:20" ht="17.100000000000001" customHeight="1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</row>
    <row r="39" spans="1:20" customFormat="1" ht="20.100000000000001" customHeight="1" x14ac:dyDescent="0.2">
      <c r="B39" s="180"/>
      <c r="C39" s="181"/>
      <c r="D39" s="181"/>
      <c r="E39" s="181"/>
      <c r="F39" s="181"/>
      <c r="G39" s="181"/>
      <c r="H39" s="181"/>
      <c r="I39" s="194"/>
      <c r="T39" s="2"/>
    </row>
    <row r="40" spans="1:20" customFormat="1" x14ac:dyDescent="0.2">
      <c r="B40" s="170" t="s">
        <v>66</v>
      </c>
      <c r="C40" s="171"/>
      <c r="D40" s="171"/>
      <c r="E40" s="171"/>
      <c r="F40" s="171"/>
      <c r="G40" s="171"/>
      <c r="H40" s="171"/>
      <c r="I40" s="195"/>
      <c r="T40" s="2"/>
    </row>
    <row r="41" spans="1:20" customFormat="1" x14ac:dyDescent="0.2">
      <c r="B41" s="157" t="s">
        <v>68</v>
      </c>
      <c r="C41" s="158"/>
      <c r="D41" s="158"/>
      <c r="E41" s="158"/>
      <c r="F41" s="158"/>
      <c r="G41" s="158"/>
      <c r="H41" s="158"/>
      <c r="I41" s="193"/>
      <c r="J41" s="2" t="b">
        <f>IF(LEN(B41)&lt;4,FALSE,TRUE)</f>
        <v>1</v>
      </c>
      <c r="T41" s="2"/>
    </row>
    <row r="42" spans="1:20" customFormat="1" x14ac:dyDescent="0.2">
      <c r="B42" s="161" t="s">
        <v>67</v>
      </c>
      <c r="C42" s="162"/>
      <c r="D42" s="162"/>
      <c r="E42" s="162"/>
      <c r="F42" s="162"/>
      <c r="G42" s="162"/>
      <c r="H42" s="162"/>
      <c r="I42" s="163"/>
    </row>
    <row r="43" spans="1:20" customFormat="1" x14ac:dyDescent="0.2"/>
    <row r="44" spans="1:20" customFormat="1" x14ac:dyDescent="0.2">
      <c r="T44" s="2"/>
    </row>
    <row r="45" spans="1:20" customFormat="1" x14ac:dyDescent="0.2">
      <c r="T45" s="2"/>
    </row>
    <row r="46" spans="1:20" customFormat="1" x14ac:dyDescent="0.2">
      <c r="T46" s="2"/>
    </row>
    <row r="47" spans="1:20" customFormat="1" x14ac:dyDescent="0.2">
      <c r="T47" s="2"/>
    </row>
    <row r="48" spans="1:20" customFormat="1" x14ac:dyDescent="0.2">
      <c r="T48" s="2"/>
    </row>
    <row r="49" spans="20:20" customFormat="1" ht="12.75" customHeight="1" x14ac:dyDescent="0.2">
      <c r="T49" s="2"/>
    </row>
    <row r="50" spans="20:20" customFormat="1" x14ac:dyDescent="0.2">
      <c r="T50" s="2"/>
    </row>
    <row r="51" spans="20:20" customFormat="1" x14ac:dyDescent="0.2">
      <c r="T51" s="2"/>
    </row>
    <row r="52" spans="20:20" customFormat="1" x14ac:dyDescent="0.2">
      <c r="T52" s="2"/>
    </row>
    <row r="53" spans="20:20" customFormat="1" x14ac:dyDescent="0.2">
      <c r="T53" s="2"/>
    </row>
    <row r="54" spans="20:20" customFormat="1" x14ac:dyDescent="0.2">
      <c r="T54" s="2"/>
    </row>
    <row r="55" spans="20:20" customFormat="1" x14ac:dyDescent="0.2">
      <c r="T55" s="2"/>
    </row>
    <row r="56" spans="20:20" customFormat="1" x14ac:dyDescent="0.2">
      <c r="T56" s="2"/>
    </row>
    <row r="57" spans="20:20" customFormat="1" x14ac:dyDescent="0.2">
      <c r="T57" s="2"/>
    </row>
    <row r="58" spans="20:20" customFormat="1" x14ac:dyDescent="0.2">
      <c r="T58" s="2"/>
    </row>
    <row r="59" spans="20:20" customFormat="1" x14ac:dyDescent="0.2">
      <c r="T59" s="2"/>
    </row>
    <row r="60" spans="20:20" customFormat="1" x14ac:dyDescent="0.2">
      <c r="T60" s="2"/>
    </row>
    <row r="61" spans="20:20" customFormat="1" x14ac:dyDescent="0.2">
      <c r="T61" s="2"/>
    </row>
    <row r="62" spans="20:20" customFormat="1" x14ac:dyDescent="0.2">
      <c r="T62" s="2"/>
    </row>
    <row r="63" spans="20:20" customFormat="1" x14ac:dyDescent="0.2">
      <c r="T63" s="2"/>
    </row>
    <row r="64" spans="20:20" customFormat="1" x14ac:dyDescent="0.2">
      <c r="T64" s="2"/>
    </row>
    <row r="65" spans="20:20" customFormat="1" x14ac:dyDescent="0.2">
      <c r="T65" s="2"/>
    </row>
    <row r="66" spans="20:20" customFormat="1" x14ac:dyDescent="0.2">
      <c r="T66" s="2"/>
    </row>
    <row r="67" spans="20:20" customFormat="1" x14ac:dyDescent="0.2">
      <c r="T67" s="2"/>
    </row>
    <row r="68" spans="20:20" customFormat="1" x14ac:dyDescent="0.2">
      <c r="T68" s="2"/>
    </row>
    <row r="69" spans="20:20" customFormat="1" x14ac:dyDescent="0.2">
      <c r="T69" s="2"/>
    </row>
    <row r="70" spans="20:20" customFormat="1" x14ac:dyDescent="0.2">
      <c r="T70" s="2"/>
    </row>
    <row r="71" spans="20:20" customFormat="1" x14ac:dyDescent="0.2">
      <c r="T71" s="2"/>
    </row>
    <row r="72" spans="20:20" customFormat="1" x14ac:dyDescent="0.2">
      <c r="T72" s="2"/>
    </row>
    <row r="73" spans="20:20" customFormat="1" x14ac:dyDescent="0.2">
      <c r="T73" s="2"/>
    </row>
    <row r="74" spans="20:20" customFormat="1" x14ac:dyDescent="0.2">
      <c r="T74" s="2"/>
    </row>
    <row r="75" spans="20:20" customFormat="1" x14ac:dyDescent="0.2">
      <c r="T75" s="2"/>
    </row>
    <row r="76" spans="20:20" customFormat="1" x14ac:dyDescent="0.2">
      <c r="T76" s="2"/>
    </row>
    <row r="77" spans="20:20" customFormat="1" x14ac:dyDescent="0.2">
      <c r="T77" s="2"/>
    </row>
    <row r="78" spans="20:20" customFormat="1" x14ac:dyDescent="0.2">
      <c r="T78" s="2"/>
    </row>
    <row r="79" spans="20:20" customFormat="1" x14ac:dyDescent="0.2">
      <c r="T79" s="2"/>
    </row>
    <row r="80" spans="20:20" customFormat="1" x14ac:dyDescent="0.2">
      <c r="T80" s="2"/>
    </row>
    <row r="81" spans="20:20" customFormat="1" x14ac:dyDescent="0.2">
      <c r="T81" s="2"/>
    </row>
    <row r="82" spans="20:20" customFormat="1" x14ac:dyDescent="0.2">
      <c r="T82" s="2"/>
    </row>
  </sheetData>
  <sheetProtection password="C664" sheet="1" objects="1" scenarios="1"/>
  <mergeCells count="94">
    <mergeCell ref="B5:F5"/>
    <mergeCell ref="G5:S5"/>
    <mergeCell ref="B6:F6"/>
    <mergeCell ref="B1:S1"/>
    <mergeCell ref="B3:F3"/>
    <mergeCell ref="G3:S3"/>
    <mergeCell ref="B4:F4"/>
    <mergeCell ref="G4:S4"/>
    <mergeCell ref="G6:S6"/>
    <mergeCell ref="B7:F7"/>
    <mergeCell ref="B8:F8"/>
    <mergeCell ref="B11:S11"/>
    <mergeCell ref="R9:S9"/>
    <mergeCell ref="B9:Q9"/>
    <mergeCell ref="R10:S10"/>
    <mergeCell ref="B10:Q10"/>
    <mergeCell ref="B12:F13"/>
    <mergeCell ref="G12:I13"/>
    <mergeCell ref="K12:S12"/>
    <mergeCell ref="K13:M13"/>
    <mergeCell ref="N13:P13"/>
    <mergeCell ref="Q13:S13"/>
    <mergeCell ref="B18:F18"/>
    <mergeCell ref="G18:I18"/>
    <mergeCell ref="K18:M18"/>
    <mergeCell ref="B21:F21"/>
    <mergeCell ref="G21:I21"/>
    <mergeCell ref="K21:M21"/>
    <mergeCell ref="K20:M20"/>
    <mergeCell ref="B15:F15"/>
    <mergeCell ref="G15:I15"/>
    <mergeCell ref="K15:M15"/>
    <mergeCell ref="B14:F14"/>
    <mergeCell ref="G14:I14"/>
    <mergeCell ref="K14:M14"/>
    <mergeCell ref="N14:P14"/>
    <mergeCell ref="Q14:S14"/>
    <mergeCell ref="N15:P15"/>
    <mergeCell ref="Q15:S15"/>
    <mergeCell ref="N17:P17"/>
    <mergeCell ref="Q17:S17"/>
    <mergeCell ref="N16:P16"/>
    <mergeCell ref="Q16:S16"/>
    <mergeCell ref="B16:F16"/>
    <mergeCell ref="G16:I16"/>
    <mergeCell ref="B17:F17"/>
    <mergeCell ref="G17:I17"/>
    <mergeCell ref="K17:M17"/>
    <mergeCell ref="K16:M16"/>
    <mergeCell ref="B42:I42"/>
    <mergeCell ref="N20:P20"/>
    <mergeCell ref="Q20:S20"/>
    <mergeCell ref="B19:F19"/>
    <mergeCell ref="G19:I19"/>
    <mergeCell ref="K19:M19"/>
    <mergeCell ref="N21:P21"/>
    <mergeCell ref="Q21:S21"/>
    <mergeCell ref="B20:F20"/>
    <mergeCell ref="G20:I20"/>
    <mergeCell ref="B41:I41"/>
    <mergeCell ref="B39:I39"/>
    <mergeCell ref="B40:I40"/>
    <mergeCell ref="K22:M22"/>
    <mergeCell ref="B23:F23"/>
    <mergeCell ref="G23:I23"/>
    <mergeCell ref="N18:P18"/>
    <mergeCell ref="Q18:S18"/>
    <mergeCell ref="N19:P19"/>
    <mergeCell ref="Q19:S19"/>
    <mergeCell ref="N26:P26"/>
    <mergeCell ref="Q26:S26"/>
    <mergeCell ref="Q22:S22"/>
    <mergeCell ref="N22:P22"/>
    <mergeCell ref="B22:F22"/>
    <mergeCell ref="G22:I22"/>
    <mergeCell ref="B38:S38"/>
    <mergeCell ref="B36:I36"/>
    <mergeCell ref="J36:S36"/>
    <mergeCell ref="B37:I37"/>
    <mergeCell ref="J37:S37"/>
    <mergeCell ref="B25:I25"/>
    <mergeCell ref="K25:S25"/>
    <mergeCell ref="B35:I35"/>
    <mergeCell ref="J35:S35"/>
    <mergeCell ref="B26:F26"/>
    <mergeCell ref="G26:I26"/>
    <mergeCell ref="K26:M26"/>
    <mergeCell ref="B34:I34"/>
    <mergeCell ref="J34:S34"/>
    <mergeCell ref="B32:S32"/>
    <mergeCell ref="B27:S27"/>
    <mergeCell ref="B28:S28"/>
    <mergeCell ref="B29:S29"/>
    <mergeCell ref="B30:S30"/>
  </mergeCells>
  <phoneticPr fontId="4" type="noConversion"/>
  <conditionalFormatting sqref="B11:S11">
    <cfRule type="cellIs" dxfId="10" priority="3" stopIfTrue="1" operator="notEqual">
      <formula>"."</formula>
    </cfRule>
  </conditionalFormatting>
  <conditionalFormatting sqref="B27:S27">
    <cfRule type="cellIs" dxfId="9" priority="4" stopIfTrue="1" operator="notEqual">
      <formula>"."</formula>
    </cfRule>
  </conditionalFormatting>
  <conditionalFormatting sqref="B30:S30">
    <cfRule type="cellIs" dxfId="8" priority="5" stopIfTrue="1" operator="notEqual">
      <formula>"."</formula>
    </cfRule>
  </conditionalFormatting>
  <conditionalFormatting sqref="G3:S6 R9:S10 G14:I20 B32:S32 J34:S34 B36:S36 B41:I41">
    <cfRule type="cellIs" dxfId="7" priority="2" stopIfTrue="1" operator="equal">
      <formula>0</formula>
    </cfRule>
  </conditionalFormatting>
  <conditionalFormatting sqref="T14:T20 J26">
    <cfRule type="cellIs" dxfId="6" priority="1" stopIfTrue="1" operator="notEqual">
      <formula>"OK"</formula>
    </cfRule>
  </conditionalFormatting>
  <pageMargins left="0.78740157499999996" right="0.78740157499999996" top="0.49" bottom="0.5" header="0.49212598499999999" footer="0.49212598499999999"/>
  <pageSetup paperSize="9" scale="8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18</xdr:col>
                    <xdr:colOff>190500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Drop Down 3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19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W51"/>
  <sheetViews>
    <sheetView workbookViewId="0">
      <selection activeCell="B37" sqref="B37"/>
    </sheetView>
  </sheetViews>
  <sheetFormatPr defaultRowHeight="12.75" x14ac:dyDescent="0.2"/>
  <cols>
    <col min="2" max="2" width="50.85546875" customWidth="1"/>
  </cols>
  <sheetData>
    <row r="4" spans="2:20" ht="16.5" thickBot="1" x14ac:dyDescent="0.3">
      <c r="C4" s="275" t="s">
        <v>35</v>
      </c>
      <c r="D4" s="275"/>
      <c r="E4" s="275"/>
      <c r="F4" s="275"/>
      <c r="G4" s="275"/>
      <c r="H4" s="275"/>
      <c r="I4" s="275" t="s">
        <v>5</v>
      </c>
      <c r="J4" s="275"/>
      <c r="K4" s="275"/>
      <c r="L4" s="275"/>
      <c r="M4" s="275"/>
      <c r="N4" s="275"/>
      <c r="O4" s="275" t="s">
        <v>36</v>
      </c>
      <c r="P4" s="275"/>
      <c r="Q4" s="275"/>
      <c r="R4" s="275"/>
      <c r="S4" s="275"/>
      <c r="T4" s="275"/>
    </row>
    <row r="5" spans="2:20" ht="32.25" thickBot="1" x14ac:dyDescent="0.25">
      <c r="B5" s="9" t="s">
        <v>37</v>
      </c>
      <c r="C5" s="10" t="s">
        <v>38</v>
      </c>
      <c r="D5" s="11" t="s">
        <v>39</v>
      </c>
      <c r="E5" s="11" t="s">
        <v>40</v>
      </c>
      <c r="F5" s="11" t="s">
        <v>41</v>
      </c>
      <c r="G5" s="11" t="s">
        <v>42</v>
      </c>
      <c r="H5" s="12" t="s">
        <v>43</v>
      </c>
      <c r="I5" s="10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2" t="s">
        <v>43</v>
      </c>
      <c r="O5" s="10" t="s">
        <v>38</v>
      </c>
      <c r="P5" s="11" t="s">
        <v>39</v>
      </c>
      <c r="Q5" s="11" t="s">
        <v>40</v>
      </c>
      <c r="R5" s="11" t="s">
        <v>41</v>
      </c>
      <c r="S5" s="11" t="s">
        <v>42</v>
      </c>
      <c r="T5" s="12" t="s">
        <v>43</v>
      </c>
    </row>
    <row r="6" spans="2:20" x14ac:dyDescent="0.2">
      <c r="B6" s="13" t="s">
        <v>44</v>
      </c>
      <c r="C6" s="14">
        <v>3</v>
      </c>
      <c r="D6" s="15">
        <v>3.8</v>
      </c>
      <c r="E6" s="15">
        <v>3.43</v>
      </c>
      <c r="F6" s="15">
        <v>5.29</v>
      </c>
      <c r="G6" s="15">
        <v>4</v>
      </c>
      <c r="H6" s="16">
        <v>1.5</v>
      </c>
      <c r="I6" s="14">
        <v>4</v>
      </c>
      <c r="J6" s="15">
        <v>4.01</v>
      </c>
      <c r="K6" s="15">
        <v>4.93</v>
      </c>
      <c r="L6" s="15">
        <v>5.92</v>
      </c>
      <c r="M6" s="15">
        <v>5.52</v>
      </c>
      <c r="N6" s="16">
        <v>3.45</v>
      </c>
      <c r="O6" s="14">
        <v>5.5</v>
      </c>
      <c r="P6" s="15">
        <v>4.67</v>
      </c>
      <c r="Q6" s="15">
        <v>6.71</v>
      </c>
      <c r="R6" s="15">
        <v>7.93</v>
      </c>
      <c r="S6" s="15">
        <v>7.85</v>
      </c>
      <c r="T6" s="16">
        <v>4.49</v>
      </c>
    </row>
    <row r="7" spans="2:20" x14ac:dyDescent="0.2">
      <c r="B7" s="17" t="s">
        <v>45</v>
      </c>
      <c r="C7" s="18">
        <v>0.8</v>
      </c>
      <c r="D7" s="19">
        <v>0.32</v>
      </c>
      <c r="E7" s="19">
        <v>0.28000000000000003</v>
      </c>
      <c r="F7" s="19">
        <v>0.25</v>
      </c>
      <c r="G7" s="19">
        <v>0.81</v>
      </c>
      <c r="H7" s="20">
        <v>0.3</v>
      </c>
      <c r="I7" s="18">
        <v>0.8</v>
      </c>
      <c r="J7" s="19">
        <v>0.4</v>
      </c>
      <c r="K7" s="19">
        <v>0.49</v>
      </c>
      <c r="L7" s="19">
        <v>0.51</v>
      </c>
      <c r="M7" s="19">
        <v>1.22</v>
      </c>
      <c r="N7" s="20">
        <v>0.48</v>
      </c>
      <c r="O7" s="18">
        <v>1</v>
      </c>
      <c r="P7" s="19">
        <v>0.74</v>
      </c>
      <c r="Q7" s="19">
        <v>0.75</v>
      </c>
      <c r="R7" s="19">
        <v>0.56000000000000005</v>
      </c>
      <c r="S7" s="19">
        <v>1.99</v>
      </c>
      <c r="T7" s="20">
        <v>0.82</v>
      </c>
    </row>
    <row r="8" spans="2:20" x14ac:dyDescent="0.2">
      <c r="B8" s="17" t="s">
        <v>46</v>
      </c>
      <c r="C8" s="18">
        <v>0.97</v>
      </c>
      <c r="D8" s="19">
        <v>0.5</v>
      </c>
      <c r="E8" s="19">
        <v>1</v>
      </c>
      <c r="F8" s="19">
        <v>1</v>
      </c>
      <c r="G8" s="19">
        <v>1.46</v>
      </c>
      <c r="H8" s="20">
        <v>0.56000000000000005</v>
      </c>
      <c r="I8" s="18">
        <v>1.27</v>
      </c>
      <c r="J8" s="19">
        <v>0.56000000000000005</v>
      </c>
      <c r="K8" s="19">
        <v>1.39</v>
      </c>
      <c r="L8" s="19">
        <v>1.48</v>
      </c>
      <c r="M8" s="19">
        <v>2.3199999999999998</v>
      </c>
      <c r="N8" s="20">
        <v>0.85</v>
      </c>
      <c r="O8" s="18">
        <v>1.27</v>
      </c>
      <c r="P8" s="19">
        <v>0.97</v>
      </c>
      <c r="Q8" s="19">
        <v>1.74</v>
      </c>
      <c r="R8" s="19">
        <v>1.97</v>
      </c>
      <c r="S8" s="19">
        <v>3.16</v>
      </c>
      <c r="T8" s="20">
        <v>0.89</v>
      </c>
    </row>
    <row r="9" spans="2:20" x14ac:dyDescent="0.2">
      <c r="B9" s="17" t="s">
        <v>47</v>
      </c>
      <c r="C9" s="18">
        <v>0.59</v>
      </c>
      <c r="D9" s="19">
        <v>1.02</v>
      </c>
      <c r="E9" s="19">
        <v>0.94</v>
      </c>
      <c r="F9" s="19">
        <v>1.01</v>
      </c>
      <c r="G9" s="19">
        <v>0.94</v>
      </c>
      <c r="H9" s="20">
        <v>0.85</v>
      </c>
      <c r="I9" s="18">
        <v>1.23</v>
      </c>
      <c r="J9" s="19">
        <v>1.1100000000000001</v>
      </c>
      <c r="K9" s="19">
        <v>0.99</v>
      </c>
      <c r="L9" s="19">
        <v>1.07</v>
      </c>
      <c r="M9" s="19">
        <v>1.02</v>
      </c>
      <c r="N9" s="20">
        <v>0.85</v>
      </c>
      <c r="O9" s="18">
        <v>1.39</v>
      </c>
      <c r="P9" s="19">
        <v>1.21</v>
      </c>
      <c r="Q9" s="19">
        <v>1.17</v>
      </c>
      <c r="R9" s="19">
        <v>1.1100000000000001</v>
      </c>
      <c r="S9" s="19">
        <v>1.33</v>
      </c>
      <c r="T9" s="20">
        <v>1.1100000000000001</v>
      </c>
    </row>
    <row r="10" spans="2:20" ht="13.5" thickBot="1" x14ac:dyDescent="0.25">
      <c r="B10" s="17" t="s">
        <v>48</v>
      </c>
      <c r="C10" s="18">
        <v>6.16</v>
      </c>
      <c r="D10" s="19">
        <v>6.64</v>
      </c>
      <c r="E10" s="19">
        <v>6.74</v>
      </c>
      <c r="F10" s="19">
        <v>8</v>
      </c>
      <c r="G10" s="19">
        <v>7.14</v>
      </c>
      <c r="H10" s="20">
        <v>3.5</v>
      </c>
      <c r="I10" s="18">
        <v>7.4</v>
      </c>
      <c r="J10" s="19">
        <v>7.3</v>
      </c>
      <c r="K10" s="19">
        <v>8.0399999999999991</v>
      </c>
      <c r="L10" s="19">
        <v>8.31</v>
      </c>
      <c r="M10" s="19">
        <v>8.4</v>
      </c>
      <c r="N10" s="20">
        <v>5.1100000000000003</v>
      </c>
      <c r="O10" s="18">
        <v>8.9600000000000009</v>
      </c>
      <c r="P10" s="19">
        <v>8.69</v>
      </c>
      <c r="Q10" s="19">
        <v>9.4</v>
      </c>
      <c r="R10" s="19">
        <v>9.51</v>
      </c>
      <c r="S10" s="19">
        <v>10.43</v>
      </c>
      <c r="T10" s="20">
        <v>6.22</v>
      </c>
    </row>
    <row r="11" spans="2:20" x14ac:dyDescent="0.2">
      <c r="B11" s="13" t="s">
        <v>49</v>
      </c>
      <c r="C11" s="18">
        <v>0.65</v>
      </c>
      <c r="D11" s="19">
        <v>0.65</v>
      </c>
      <c r="E11" s="19">
        <v>0.65</v>
      </c>
      <c r="F11" s="19">
        <v>0.65</v>
      </c>
      <c r="G11" s="19">
        <v>0.65</v>
      </c>
      <c r="H11" s="20">
        <v>0.65</v>
      </c>
      <c r="I11" s="18">
        <v>0.65</v>
      </c>
      <c r="J11" s="19">
        <v>0.65</v>
      </c>
      <c r="K11" s="19">
        <v>0.65</v>
      </c>
      <c r="L11" s="19">
        <v>0.65</v>
      </c>
      <c r="M11" s="19">
        <v>0.65</v>
      </c>
      <c r="N11" s="20">
        <v>0.65</v>
      </c>
      <c r="O11" s="18">
        <v>0.65</v>
      </c>
      <c r="P11" s="19">
        <v>0.65</v>
      </c>
      <c r="Q11" s="19">
        <v>0.65</v>
      </c>
      <c r="R11" s="19">
        <v>0.65</v>
      </c>
      <c r="S11" s="19">
        <v>0.65</v>
      </c>
      <c r="T11" s="20">
        <v>0.65</v>
      </c>
    </row>
    <row r="12" spans="2:20" x14ac:dyDescent="0.2">
      <c r="B12" s="17" t="s">
        <v>50</v>
      </c>
      <c r="C12" s="18">
        <v>3</v>
      </c>
      <c r="D12" s="19">
        <v>3</v>
      </c>
      <c r="E12" s="19">
        <v>3</v>
      </c>
      <c r="F12" s="19">
        <v>3</v>
      </c>
      <c r="G12" s="19">
        <v>3</v>
      </c>
      <c r="H12" s="20">
        <v>3</v>
      </c>
      <c r="I12" s="18">
        <v>3</v>
      </c>
      <c r="J12" s="19">
        <v>3</v>
      </c>
      <c r="K12" s="19">
        <v>3</v>
      </c>
      <c r="L12" s="19">
        <v>3</v>
      </c>
      <c r="M12" s="19">
        <v>3</v>
      </c>
      <c r="N12" s="20">
        <v>3</v>
      </c>
      <c r="O12" s="18">
        <v>3</v>
      </c>
      <c r="P12" s="19">
        <v>3</v>
      </c>
      <c r="Q12" s="19">
        <v>3</v>
      </c>
      <c r="R12" s="19">
        <v>3</v>
      </c>
      <c r="S12" s="19">
        <v>3</v>
      </c>
      <c r="T12" s="20">
        <v>3</v>
      </c>
    </row>
    <row r="13" spans="2:20" x14ac:dyDescent="0.2">
      <c r="B13" s="17" t="s">
        <v>51</v>
      </c>
      <c r="C13" s="18">
        <v>2</v>
      </c>
      <c r="D13" s="19">
        <v>2</v>
      </c>
      <c r="E13" s="19">
        <v>2</v>
      </c>
      <c r="F13" s="19">
        <v>2</v>
      </c>
      <c r="G13" s="19">
        <v>2</v>
      </c>
      <c r="H13" s="20">
        <v>2</v>
      </c>
      <c r="I13" s="18">
        <v>2</v>
      </c>
      <c r="J13" s="19">
        <v>2</v>
      </c>
      <c r="K13" s="19">
        <v>2</v>
      </c>
      <c r="L13" s="19">
        <v>2</v>
      </c>
      <c r="M13" s="19">
        <v>2</v>
      </c>
      <c r="N13" s="20">
        <v>2</v>
      </c>
      <c r="O13" s="18">
        <v>5</v>
      </c>
      <c r="P13" s="19">
        <v>5</v>
      </c>
      <c r="Q13" s="19">
        <v>5</v>
      </c>
      <c r="R13" s="19">
        <v>5</v>
      </c>
      <c r="S13" s="19">
        <v>5</v>
      </c>
      <c r="T13" s="20">
        <v>5</v>
      </c>
    </row>
    <row r="14" spans="2:20" x14ac:dyDescent="0.2">
      <c r="B14" s="17" t="s">
        <v>52</v>
      </c>
      <c r="C14" s="18">
        <v>2</v>
      </c>
      <c r="D14" s="19">
        <v>2</v>
      </c>
      <c r="E14" s="19">
        <v>2</v>
      </c>
      <c r="F14" s="19">
        <v>2</v>
      </c>
      <c r="G14" s="19">
        <v>2</v>
      </c>
      <c r="H14" s="20">
        <v>2</v>
      </c>
      <c r="I14" s="18">
        <v>2</v>
      </c>
      <c r="J14" s="19">
        <v>2</v>
      </c>
      <c r="K14" s="19">
        <v>2</v>
      </c>
      <c r="L14" s="19">
        <v>2</v>
      </c>
      <c r="M14" s="19">
        <v>2</v>
      </c>
      <c r="N14" s="20">
        <v>2</v>
      </c>
      <c r="O14" s="18">
        <v>2</v>
      </c>
      <c r="P14" s="19">
        <v>2</v>
      </c>
      <c r="Q14" s="19">
        <v>2</v>
      </c>
      <c r="R14" s="19">
        <v>2</v>
      </c>
      <c r="S14" s="19">
        <v>2</v>
      </c>
      <c r="T14" s="20">
        <v>2</v>
      </c>
    </row>
    <row r="15" spans="2:20" ht="13.5" thickBot="1" x14ac:dyDescent="0.25">
      <c r="B15" s="21" t="s">
        <v>53</v>
      </c>
      <c r="C15" s="22">
        <f>SUM(C11:C13)</f>
        <v>5.65</v>
      </c>
      <c r="D15" s="23">
        <f>SUM(D11:D13)</f>
        <v>5.65</v>
      </c>
      <c r="E15" s="23">
        <f t="shared" ref="E15:T15" si="0">SUM(E11:E13)</f>
        <v>5.65</v>
      </c>
      <c r="F15" s="23">
        <f t="shared" si="0"/>
        <v>5.65</v>
      </c>
      <c r="G15" s="23">
        <f t="shared" si="0"/>
        <v>5.65</v>
      </c>
      <c r="H15" s="23">
        <f t="shared" si="0"/>
        <v>5.65</v>
      </c>
      <c r="I15" s="22">
        <f t="shared" si="0"/>
        <v>5.65</v>
      </c>
      <c r="J15" s="23">
        <f t="shared" si="0"/>
        <v>5.65</v>
      </c>
      <c r="K15" s="23">
        <f t="shared" si="0"/>
        <v>5.65</v>
      </c>
      <c r="L15" s="23">
        <f t="shared" si="0"/>
        <v>5.65</v>
      </c>
      <c r="M15" s="23">
        <f t="shared" si="0"/>
        <v>5.65</v>
      </c>
      <c r="N15" s="23">
        <f t="shared" si="0"/>
        <v>5.65</v>
      </c>
      <c r="O15" s="22">
        <f t="shared" si="0"/>
        <v>8.65</v>
      </c>
      <c r="P15" s="23">
        <f t="shared" si="0"/>
        <v>8.65</v>
      </c>
      <c r="Q15" s="23">
        <f t="shared" si="0"/>
        <v>8.65</v>
      </c>
      <c r="R15" s="23">
        <f t="shared" si="0"/>
        <v>8.65</v>
      </c>
      <c r="S15" s="23">
        <f t="shared" si="0"/>
        <v>8.65</v>
      </c>
      <c r="T15" s="24">
        <f t="shared" si="0"/>
        <v>8.65</v>
      </c>
    </row>
    <row r="16" spans="2:20" ht="13.5" thickBot="1" x14ac:dyDescent="0.25"/>
    <row r="17" spans="2:23" ht="16.5" thickBot="1" x14ac:dyDescent="0.3">
      <c r="B17" s="25">
        <v>1</v>
      </c>
    </row>
    <row r="18" spans="2:23" ht="16.5" thickBot="1" x14ac:dyDescent="0.3">
      <c r="B18" s="26" t="s">
        <v>14</v>
      </c>
      <c r="C18" s="276" t="s">
        <v>54</v>
      </c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8"/>
      <c r="O18" s="279" t="s">
        <v>55</v>
      </c>
      <c r="P18" s="280"/>
      <c r="Q18" s="280"/>
      <c r="R18" s="280"/>
      <c r="S18" s="280"/>
      <c r="T18" s="281"/>
    </row>
    <row r="19" spans="2:23" x14ac:dyDescent="0.2">
      <c r="B19" s="27">
        <v>1</v>
      </c>
      <c r="C19" s="266" t="s">
        <v>56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8"/>
      <c r="O19" s="269">
        <v>20.34</v>
      </c>
      <c r="P19" s="270"/>
      <c r="Q19" s="273">
        <v>22.12</v>
      </c>
      <c r="R19" s="273"/>
      <c r="S19" s="273">
        <v>25</v>
      </c>
      <c r="T19" s="274"/>
    </row>
    <row r="20" spans="2:23" x14ac:dyDescent="0.2">
      <c r="B20" s="28">
        <v>2</v>
      </c>
      <c r="C20" s="249" t="s">
        <v>57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1"/>
      <c r="O20" s="252">
        <v>19.600000000000001</v>
      </c>
      <c r="P20" s="253"/>
      <c r="Q20" s="247">
        <v>20.97</v>
      </c>
      <c r="R20" s="247"/>
      <c r="S20" s="247">
        <v>24.23</v>
      </c>
      <c r="T20" s="248"/>
    </row>
    <row r="21" spans="2:23" x14ac:dyDescent="0.2">
      <c r="B21" s="28">
        <v>3</v>
      </c>
      <c r="C21" s="249" t="s">
        <v>58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1"/>
      <c r="O21" s="252">
        <v>20.76</v>
      </c>
      <c r="P21" s="253"/>
      <c r="Q21" s="247">
        <v>24.18</v>
      </c>
      <c r="R21" s="247"/>
      <c r="S21" s="247">
        <v>26.44</v>
      </c>
      <c r="T21" s="248"/>
    </row>
    <row r="22" spans="2:23" x14ac:dyDescent="0.2">
      <c r="B22" s="28">
        <v>4</v>
      </c>
      <c r="C22" s="249" t="s">
        <v>59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1"/>
      <c r="O22" s="252">
        <v>24</v>
      </c>
      <c r="P22" s="253"/>
      <c r="Q22" s="247">
        <v>25.84</v>
      </c>
      <c r="R22" s="247"/>
      <c r="S22" s="247">
        <v>27.86</v>
      </c>
      <c r="T22" s="248"/>
    </row>
    <row r="23" spans="2:23" x14ac:dyDescent="0.2">
      <c r="B23" s="28">
        <v>5</v>
      </c>
      <c r="C23" s="249" t="s">
        <v>60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1"/>
      <c r="O23" s="252">
        <v>22.8</v>
      </c>
      <c r="P23" s="253"/>
      <c r="Q23" s="247">
        <v>27.48</v>
      </c>
      <c r="R23" s="247"/>
      <c r="S23" s="247">
        <v>30.95</v>
      </c>
      <c r="T23" s="248"/>
    </row>
    <row r="24" spans="2:23" ht="13.5" thickBot="1" x14ac:dyDescent="0.25">
      <c r="B24" s="29">
        <v>6</v>
      </c>
      <c r="C24" s="263" t="s">
        <v>61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  <c r="O24" s="245">
        <v>11.1</v>
      </c>
      <c r="P24" s="246"/>
      <c r="Q24" s="271">
        <v>14.02</v>
      </c>
      <c r="R24" s="271"/>
      <c r="S24" s="271">
        <v>16.8</v>
      </c>
      <c r="T24" s="272"/>
    </row>
    <row r="25" spans="2:23" ht="13.5" thickBot="1" x14ac:dyDescent="0.25">
      <c r="W25" s="30" t="s">
        <v>62</v>
      </c>
    </row>
    <row r="26" spans="2:23" ht="16.5" thickBot="1" x14ac:dyDescent="0.3">
      <c r="B26" s="25">
        <v>2</v>
      </c>
    </row>
    <row r="27" spans="2:23" ht="16.5" thickBot="1" x14ac:dyDescent="0.3">
      <c r="B27" s="26" t="s">
        <v>63</v>
      </c>
      <c r="C27" s="254"/>
      <c r="D27" s="255"/>
      <c r="E27" s="255"/>
      <c r="F27" s="255"/>
      <c r="G27" s="255"/>
      <c r="H27" s="255"/>
      <c r="I27" s="256"/>
    </row>
    <row r="28" spans="2:23" x14ac:dyDescent="0.2">
      <c r="B28" s="28">
        <v>1</v>
      </c>
      <c r="C28" s="257" t="s">
        <v>1</v>
      </c>
      <c r="D28" s="258"/>
      <c r="E28" s="258"/>
      <c r="F28" s="258"/>
      <c r="G28" s="258"/>
      <c r="H28" s="258"/>
      <c r="I28" s="259"/>
    </row>
    <row r="29" spans="2:23" ht="13.5" thickBot="1" x14ac:dyDescent="0.25">
      <c r="B29" s="28">
        <v>2</v>
      </c>
      <c r="C29" s="260" t="s">
        <v>2</v>
      </c>
      <c r="D29" s="261"/>
      <c r="E29" s="261"/>
      <c r="F29" s="261"/>
      <c r="G29" s="261"/>
      <c r="H29" s="261"/>
      <c r="I29" s="262"/>
    </row>
    <row r="48" spans="3:14" x14ac:dyDescent="0.2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3:14" x14ac:dyDescent="0.2"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3:14" x14ac:dyDescent="0.2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3:14" x14ac:dyDescent="0.2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</sheetData>
  <mergeCells count="32">
    <mergeCell ref="C4:H4"/>
    <mergeCell ref="I4:N4"/>
    <mergeCell ref="O4:T4"/>
    <mergeCell ref="C18:N18"/>
    <mergeCell ref="O18:T18"/>
    <mergeCell ref="C19:N19"/>
    <mergeCell ref="O19:P19"/>
    <mergeCell ref="Q24:R24"/>
    <mergeCell ref="S24:T24"/>
    <mergeCell ref="C23:N23"/>
    <mergeCell ref="O23:P23"/>
    <mergeCell ref="Q23:R23"/>
    <mergeCell ref="C20:N20"/>
    <mergeCell ref="O20:P20"/>
    <mergeCell ref="Q20:R20"/>
    <mergeCell ref="Q19:R19"/>
    <mergeCell ref="S19:T19"/>
    <mergeCell ref="O21:P21"/>
    <mergeCell ref="Q21:R21"/>
    <mergeCell ref="S21:T21"/>
    <mergeCell ref="S22:T22"/>
    <mergeCell ref="C27:I27"/>
    <mergeCell ref="C28:I28"/>
    <mergeCell ref="C29:I29"/>
    <mergeCell ref="C24:N24"/>
    <mergeCell ref="C22:N22"/>
    <mergeCell ref="O24:P24"/>
    <mergeCell ref="S20:T20"/>
    <mergeCell ref="C21:N21"/>
    <mergeCell ref="S23:T23"/>
    <mergeCell ref="O22:P22"/>
    <mergeCell ref="Q22:R22"/>
  </mergeCells>
  <phoneticPr fontId="4" type="noConversion"/>
  <conditionalFormatting sqref="C5:C15 I5:I15 O5:O15 C18:N18 B19:N19">
    <cfRule type="expression" dxfId="5" priority="6" stopIfTrue="1">
      <formula>($B$1=1)</formula>
    </cfRule>
  </conditionalFormatting>
  <conditionalFormatting sqref="D5:D14 J5:J14 P5:P14 B20:N20 B28">
    <cfRule type="expression" dxfId="4" priority="5" stopIfTrue="1">
      <formula>($B$1=2)</formula>
    </cfRule>
  </conditionalFormatting>
  <conditionalFormatting sqref="E5:E14 K5:K14 Q5:Q14 D15:H15 J15:N15 P15:T15 B21:N21 B29">
    <cfRule type="expression" dxfId="3" priority="4" stopIfTrue="1">
      <formula>($B$1=3)</formula>
    </cfRule>
  </conditionalFormatting>
  <conditionalFormatting sqref="F5:F14 L5:L14 R5:R14 B22:N22">
    <cfRule type="expression" dxfId="2" priority="3" stopIfTrue="1">
      <formula>($B$1=4)</formula>
    </cfRule>
  </conditionalFormatting>
  <conditionalFormatting sqref="G5:G14 M5:M14 S5:S14 B23:N23">
    <cfRule type="expression" dxfId="1" priority="2" stopIfTrue="1">
      <formula>($B$1=5)</formula>
    </cfRule>
  </conditionalFormatting>
  <conditionalFormatting sqref="H5:H14 N5:N14 T5:T14 B24:N24">
    <cfRule type="expression" dxfId="0" priority="1" stopIfTrue="1">
      <formula>($B$1=6)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 MDO por m²</vt:lpstr>
      <vt:lpstr>COMPOSIÇÕES</vt:lpstr>
      <vt:lpstr>BDI</vt:lpstr>
      <vt:lpstr>Plan4</vt:lpstr>
      <vt:lpstr>BDI!Area_de_impressao</vt:lpstr>
      <vt:lpstr>COMPOSIÇÕES!Area_de_impressao</vt:lpstr>
      <vt:lpstr>'Orçamento MDO por m²'!Area_de_impressao</vt:lpstr>
      <vt:lpstr>'Orçamento MDO por m²'!Titulos_de_impressao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Speggiorin</dc:creator>
  <cp:lastModifiedBy>Prefeitura Tigrinhos</cp:lastModifiedBy>
  <cp:lastPrinted>2024-08-13T17:00:29Z</cp:lastPrinted>
  <dcterms:created xsi:type="dcterms:W3CDTF">2014-06-24T16:50:41Z</dcterms:created>
  <dcterms:modified xsi:type="dcterms:W3CDTF">2024-09-11T16:56:49Z</dcterms:modified>
</cp:coreProperties>
</file>